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-105" yWindow="-105" windowWidth="19440" windowHeight="11760" tabRatio="817"/>
  </bookViews>
  <sheets>
    <sheet name="Чапаева 17" sheetId="10" r:id="rId1"/>
    <sheet name="чистый" sheetId="8" r:id="rId2"/>
  </sheets>
  <definedNames>
    <definedName name="_xlnm.Print_Titles" localSheetId="0">'Чапаева 17'!$B:$H,'Чапаева 17'!$1:$5</definedName>
    <definedName name="_xlnm.Print_Area" localSheetId="0">'Чапаева 17'!$A$1:$BH$112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G47" i="10" l="1"/>
  <c r="BG83" i="10"/>
  <c r="BG27" i="10" l="1"/>
  <c r="BG24" i="10"/>
  <c r="BG88" i="10"/>
  <c r="AW26" i="10" l="1"/>
  <c r="AW24" i="10" s="1"/>
  <c r="BF25" i="10"/>
  <c r="BF24" i="10" s="1"/>
  <c r="X25" i="10" l="1"/>
  <c r="AH25" i="10" s="1"/>
  <c r="AR25" i="10" s="1"/>
  <c r="BA25" i="10" s="1"/>
  <c r="W25" i="10"/>
  <c r="AG25" i="10" s="1"/>
  <c r="AQ25" i="10" s="1"/>
  <c r="AZ25" i="10" s="1"/>
  <c r="V25" i="10"/>
  <c r="AF25" i="10" s="1"/>
  <c r="AP25" i="10" s="1"/>
  <c r="X16" i="10"/>
  <c r="AH16" i="10" s="1"/>
  <c r="AR16" i="10" s="1"/>
  <c r="BA16" i="10" s="1"/>
  <c r="W16" i="10"/>
  <c r="AG16" i="10" s="1"/>
  <c r="AQ16" i="10" s="1"/>
  <c r="AZ16" i="10" s="1"/>
  <c r="V16" i="10"/>
  <c r="AF16" i="10" s="1"/>
  <c r="AP16" i="10" s="1"/>
  <c r="R16" i="10"/>
  <c r="S16" i="10" s="1"/>
  <c r="BG41" i="10"/>
  <c r="BG42" i="10"/>
  <c r="BG43" i="10"/>
  <c r="BG74" i="10"/>
  <c r="BG75" i="10"/>
  <c r="Y16" i="10" l="1"/>
  <c r="AI16" i="10" s="1"/>
  <c r="AS16" i="10" s="1"/>
  <c r="BB16" i="10" s="1"/>
  <c r="AY25" i="10"/>
  <c r="Y25" i="10"/>
  <c r="AI25" i="10" s="1"/>
  <c r="AS25" i="10" s="1"/>
  <c r="BB25" i="10" s="1"/>
  <c r="Z25" i="10"/>
  <c r="AJ25" i="10" s="1"/>
  <c r="AT25" i="10" s="1"/>
  <c r="BC25" i="10" s="1"/>
  <c r="AY16" i="10"/>
  <c r="Z16" i="10"/>
  <c r="AJ16" i="10" s="1"/>
  <c r="AT16" i="10" s="1"/>
  <c r="BC16" i="10" s="1"/>
  <c r="V7" i="10"/>
  <c r="AA25" i="10" l="1"/>
  <c r="AK25" i="10" s="1"/>
  <c r="AU25" i="10" s="1"/>
  <c r="BD25" i="10" s="1"/>
  <c r="AA16" i="10"/>
  <c r="L90" i="10"/>
  <c r="M90" i="10"/>
  <c r="N90" i="10"/>
  <c r="O90" i="10"/>
  <c r="P90" i="10"/>
  <c r="Q90" i="10"/>
  <c r="K90" i="10"/>
  <c r="X89" i="10"/>
  <c r="AH89" i="10" s="1"/>
  <c r="AR89" i="10" s="1"/>
  <c r="BA89" i="10" s="1"/>
  <c r="BA88" i="10" s="1"/>
  <c r="W89" i="10"/>
  <c r="AG89" i="10" s="1"/>
  <c r="AQ89" i="10" s="1"/>
  <c r="AZ89" i="10" s="1"/>
  <c r="AZ88" i="10" s="1"/>
  <c r="V89" i="10"/>
  <c r="AF89" i="10" s="1"/>
  <c r="AP89" i="10" s="1"/>
  <c r="X82" i="10"/>
  <c r="AH82" i="10" s="1"/>
  <c r="AR82" i="10" s="1"/>
  <c r="BA82" i="10" s="1"/>
  <c r="W82" i="10"/>
  <c r="AG82" i="10" s="1"/>
  <c r="AQ82" i="10" s="1"/>
  <c r="AZ82" i="10" s="1"/>
  <c r="V82" i="10"/>
  <c r="AF82" i="10" s="1"/>
  <c r="AP82" i="10" s="1"/>
  <c r="X81" i="10"/>
  <c r="AH81" i="10" s="1"/>
  <c r="AR81" i="10" s="1"/>
  <c r="BA81" i="10" s="1"/>
  <c r="W81" i="10"/>
  <c r="AG81" i="10" s="1"/>
  <c r="AQ81" i="10" s="1"/>
  <c r="AZ81" i="10" s="1"/>
  <c r="V81" i="10"/>
  <c r="AF81" i="10" s="1"/>
  <c r="AP81" i="10" s="1"/>
  <c r="X79" i="10"/>
  <c r="AH79" i="10" s="1"/>
  <c r="AR79" i="10" s="1"/>
  <c r="BA79" i="10" s="1"/>
  <c r="BA78" i="10" s="1"/>
  <c r="W79" i="10"/>
  <c r="AG79" i="10" s="1"/>
  <c r="AQ79" i="10" s="1"/>
  <c r="AZ79" i="10" s="1"/>
  <c r="AZ78" i="10" s="1"/>
  <c r="V79" i="10"/>
  <c r="AF79" i="10" s="1"/>
  <c r="AP79" i="10" s="1"/>
  <c r="X77" i="10"/>
  <c r="AH77" i="10" s="1"/>
  <c r="AR77" i="10" s="1"/>
  <c r="BA77" i="10" s="1"/>
  <c r="BA76" i="10" s="1"/>
  <c r="W77" i="10"/>
  <c r="AG77" i="10" s="1"/>
  <c r="AQ77" i="10" s="1"/>
  <c r="AZ77" i="10" s="1"/>
  <c r="AZ76" i="10" s="1"/>
  <c r="V77" i="10"/>
  <c r="AF77" i="10" s="1"/>
  <c r="AP77" i="10" s="1"/>
  <c r="X72" i="10"/>
  <c r="AH72" i="10" s="1"/>
  <c r="AR72" i="10" s="1"/>
  <c r="BA72" i="10" s="1"/>
  <c r="W72" i="10"/>
  <c r="AG72" i="10" s="1"/>
  <c r="AQ72" i="10" s="1"/>
  <c r="AZ72" i="10" s="1"/>
  <c r="V72" i="10"/>
  <c r="AF72" i="10" s="1"/>
  <c r="AP72" i="10" s="1"/>
  <c r="X71" i="10"/>
  <c r="AH71" i="10" s="1"/>
  <c r="AR71" i="10" s="1"/>
  <c r="BA71" i="10" s="1"/>
  <c r="W71" i="10"/>
  <c r="AG71" i="10" s="1"/>
  <c r="AQ71" i="10" s="1"/>
  <c r="AZ71" i="10" s="1"/>
  <c r="V71" i="10"/>
  <c r="AF71" i="10" s="1"/>
  <c r="AP71" i="10" s="1"/>
  <c r="X70" i="10"/>
  <c r="AH70" i="10" s="1"/>
  <c r="AR70" i="10" s="1"/>
  <c r="BA70" i="10" s="1"/>
  <c r="W70" i="10"/>
  <c r="AG70" i="10" s="1"/>
  <c r="AQ70" i="10" s="1"/>
  <c r="AZ70" i="10" s="1"/>
  <c r="V70" i="10"/>
  <c r="AF70" i="10" s="1"/>
  <c r="AP70" i="10" s="1"/>
  <c r="X69" i="10"/>
  <c r="AH69" i="10" s="1"/>
  <c r="AR69" i="10" s="1"/>
  <c r="BA69" i="10" s="1"/>
  <c r="W69" i="10"/>
  <c r="AG69" i="10" s="1"/>
  <c r="AQ69" i="10" s="1"/>
  <c r="AZ69" i="10" s="1"/>
  <c r="V69" i="10"/>
  <c r="AF69" i="10" s="1"/>
  <c r="AP69" i="10" s="1"/>
  <c r="X68" i="10"/>
  <c r="AH68" i="10" s="1"/>
  <c r="AR68" i="10" s="1"/>
  <c r="BA68" i="10" s="1"/>
  <c r="W68" i="10"/>
  <c r="AG68" i="10" s="1"/>
  <c r="AQ68" i="10" s="1"/>
  <c r="V68" i="10"/>
  <c r="AF68" i="10" s="1"/>
  <c r="AP68" i="10" s="1"/>
  <c r="AY68" i="10" s="1"/>
  <c r="X67" i="10"/>
  <c r="AH67" i="10" s="1"/>
  <c r="AR67" i="10" s="1"/>
  <c r="BA67" i="10" s="1"/>
  <c r="W67" i="10"/>
  <c r="AG67" i="10" s="1"/>
  <c r="AQ67" i="10" s="1"/>
  <c r="AZ67" i="10" s="1"/>
  <c r="V67" i="10"/>
  <c r="AF67" i="10" s="1"/>
  <c r="AP67" i="10" s="1"/>
  <c r="X66" i="10"/>
  <c r="AH66" i="10" s="1"/>
  <c r="AR66" i="10" s="1"/>
  <c r="BA66" i="10" s="1"/>
  <c r="W66" i="10"/>
  <c r="AG66" i="10" s="1"/>
  <c r="AQ66" i="10" s="1"/>
  <c r="AZ66" i="10" s="1"/>
  <c r="V66" i="10"/>
  <c r="X65" i="10"/>
  <c r="AH65" i="10" s="1"/>
  <c r="AR65" i="10" s="1"/>
  <c r="BA65" i="10" s="1"/>
  <c r="W65" i="10"/>
  <c r="AG65" i="10" s="1"/>
  <c r="AQ65" i="10" s="1"/>
  <c r="AZ65" i="10" s="1"/>
  <c r="V65" i="10"/>
  <c r="AF65" i="10" s="1"/>
  <c r="AP65" i="10" s="1"/>
  <c r="X64" i="10"/>
  <c r="AH64" i="10" s="1"/>
  <c r="AR64" i="10" s="1"/>
  <c r="BA64" i="10" s="1"/>
  <c r="W64" i="10"/>
  <c r="AG64" i="10" s="1"/>
  <c r="AQ64" i="10" s="1"/>
  <c r="AZ64" i="10" s="1"/>
  <c r="V64" i="10"/>
  <c r="AF64" i="10" s="1"/>
  <c r="AP64" i="10" s="1"/>
  <c r="X62" i="10"/>
  <c r="AH62" i="10" s="1"/>
  <c r="AR62" i="10" s="1"/>
  <c r="BA62" i="10" s="1"/>
  <c r="W62" i="10"/>
  <c r="AG62" i="10" s="1"/>
  <c r="AQ62" i="10" s="1"/>
  <c r="AZ62" i="10" s="1"/>
  <c r="V62" i="10"/>
  <c r="AF62" i="10" s="1"/>
  <c r="AP62" i="10" s="1"/>
  <c r="X61" i="10"/>
  <c r="AH61" i="10" s="1"/>
  <c r="AR61" i="10" s="1"/>
  <c r="BA61" i="10" s="1"/>
  <c r="W61" i="10"/>
  <c r="AG61" i="10" s="1"/>
  <c r="AQ61" i="10" s="1"/>
  <c r="AZ61" i="10" s="1"/>
  <c r="V61" i="10"/>
  <c r="AF61" i="10" s="1"/>
  <c r="AP61" i="10" s="1"/>
  <c r="X60" i="10"/>
  <c r="AH60" i="10" s="1"/>
  <c r="AR60" i="10" s="1"/>
  <c r="BA60" i="10" s="1"/>
  <c r="W60" i="10"/>
  <c r="AG60" i="10" s="1"/>
  <c r="AQ60" i="10" s="1"/>
  <c r="AZ60" i="10" s="1"/>
  <c r="V60" i="10"/>
  <c r="AF60" i="10" s="1"/>
  <c r="AP60" i="10" s="1"/>
  <c r="X59" i="10"/>
  <c r="AH59" i="10" s="1"/>
  <c r="AR59" i="10" s="1"/>
  <c r="BA59" i="10" s="1"/>
  <c r="W59" i="10"/>
  <c r="AG59" i="10" s="1"/>
  <c r="AQ59" i="10" s="1"/>
  <c r="AZ59" i="10" s="1"/>
  <c r="V59" i="10"/>
  <c r="AF59" i="10" s="1"/>
  <c r="AP59" i="10" s="1"/>
  <c r="X58" i="10"/>
  <c r="AH58" i="10" s="1"/>
  <c r="AR58" i="10" s="1"/>
  <c r="BA58" i="10" s="1"/>
  <c r="W58" i="10"/>
  <c r="AG58" i="10" s="1"/>
  <c r="AQ58" i="10" s="1"/>
  <c r="AZ58" i="10" s="1"/>
  <c r="V58" i="10"/>
  <c r="AF58" i="10" s="1"/>
  <c r="AP58" i="10" s="1"/>
  <c r="X57" i="10"/>
  <c r="AH57" i="10" s="1"/>
  <c r="AR57" i="10" s="1"/>
  <c r="BA57" i="10" s="1"/>
  <c r="W57" i="10"/>
  <c r="AG57" i="10" s="1"/>
  <c r="AQ57" i="10" s="1"/>
  <c r="AZ57" i="10" s="1"/>
  <c r="V57" i="10"/>
  <c r="AF57" i="10" s="1"/>
  <c r="AP57" i="10" s="1"/>
  <c r="X56" i="10"/>
  <c r="AH56" i="10" s="1"/>
  <c r="AR56" i="10" s="1"/>
  <c r="BA56" i="10" s="1"/>
  <c r="W56" i="10"/>
  <c r="AG56" i="10" s="1"/>
  <c r="AQ56" i="10" s="1"/>
  <c r="AZ56" i="10" s="1"/>
  <c r="V56" i="10"/>
  <c r="AF56" i="10" s="1"/>
  <c r="AP56" i="10" s="1"/>
  <c r="X55" i="10"/>
  <c r="AH55" i="10" s="1"/>
  <c r="AR55" i="10" s="1"/>
  <c r="BA55" i="10" s="1"/>
  <c r="W55" i="10"/>
  <c r="AG55" i="10" s="1"/>
  <c r="AQ55" i="10" s="1"/>
  <c r="AZ55" i="10" s="1"/>
  <c r="V55" i="10"/>
  <c r="AF55" i="10" s="1"/>
  <c r="AP55" i="10" s="1"/>
  <c r="X54" i="10"/>
  <c r="AH54" i="10" s="1"/>
  <c r="AR54" i="10" s="1"/>
  <c r="BA54" i="10" s="1"/>
  <c r="W54" i="10"/>
  <c r="AG54" i="10" s="1"/>
  <c r="AQ54" i="10" s="1"/>
  <c r="AZ54" i="10" s="1"/>
  <c r="V54" i="10"/>
  <c r="AF54" i="10" s="1"/>
  <c r="AP54" i="10" s="1"/>
  <c r="X53" i="10"/>
  <c r="AH53" i="10" s="1"/>
  <c r="AR53" i="10" s="1"/>
  <c r="BA53" i="10" s="1"/>
  <c r="W53" i="10"/>
  <c r="AG53" i="10" s="1"/>
  <c r="AQ53" i="10" s="1"/>
  <c r="AZ53" i="10" s="1"/>
  <c r="V53" i="10"/>
  <c r="AF53" i="10" s="1"/>
  <c r="AP53" i="10" s="1"/>
  <c r="X51" i="10"/>
  <c r="AH51" i="10" s="1"/>
  <c r="AR51" i="10" s="1"/>
  <c r="BA51" i="10" s="1"/>
  <c r="W51" i="10"/>
  <c r="AG51" i="10" s="1"/>
  <c r="AQ51" i="10" s="1"/>
  <c r="AZ51" i="10" s="1"/>
  <c r="V51" i="10"/>
  <c r="AF51" i="10" s="1"/>
  <c r="AP51" i="10" s="1"/>
  <c r="X50" i="10"/>
  <c r="AH50" i="10" s="1"/>
  <c r="AR50" i="10" s="1"/>
  <c r="BA50" i="10" s="1"/>
  <c r="W50" i="10"/>
  <c r="AG50" i="10" s="1"/>
  <c r="AQ50" i="10" s="1"/>
  <c r="AZ50" i="10" s="1"/>
  <c r="V50" i="10"/>
  <c r="AF50" i="10" s="1"/>
  <c r="AP50" i="10" s="1"/>
  <c r="X49" i="10"/>
  <c r="AH49" i="10" s="1"/>
  <c r="AR49" i="10" s="1"/>
  <c r="BA49" i="10" s="1"/>
  <c r="W49" i="10"/>
  <c r="AG49" i="10" s="1"/>
  <c r="AQ49" i="10" s="1"/>
  <c r="V49" i="10"/>
  <c r="AF49" i="10" s="1"/>
  <c r="AP49" i="10" s="1"/>
  <c r="AY49" i="10" s="1"/>
  <c r="X48" i="10"/>
  <c r="AH48" i="10" s="1"/>
  <c r="AR48" i="10" s="1"/>
  <c r="BA48" i="10" s="1"/>
  <c r="W48" i="10"/>
  <c r="AG48" i="10" s="1"/>
  <c r="AQ48" i="10" s="1"/>
  <c r="AZ48" i="10" s="1"/>
  <c r="V48" i="10"/>
  <c r="AF48" i="10" s="1"/>
  <c r="AP48" i="10" s="1"/>
  <c r="X46" i="10"/>
  <c r="AH46" i="10" s="1"/>
  <c r="AR46" i="10" s="1"/>
  <c r="BA46" i="10" s="1"/>
  <c r="W46" i="10"/>
  <c r="AG46" i="10" s="1"/>
  <c r="AQ46" i="10" s="1"/>
  <c r="AZ46" i="10" s="1"/>
  <c r="V46" i="10"/>
  <c r="AF46" i="10" s="1"/>
  <c r="AP46" i="10" s="1"/>
  <c r="X45" i="10"/>
  <c r="AH45" i="10" s="1"/>
  <c r="AR45" i="10" s="1"/>
  <c r="BA45" i="10" s="1"/>
  <c r="W45" i="10"/>
  <c r="AG45" i="10" s="1"/>
  <c r="AQ45" i="10" s="1"/>
  <c r="AZ45" i="10" s="1"/>
  <c r="V45" i="10"/>
  <c r="AF45" i="10" s="1"/>
  <c r="AP45" i="10" s="1"/>
  <c r="X44" i="10"/>
  <c r="AH44" i="10" s="1"/>
  <c r="AR44" i="10" s="1"/>
  <c r="BA44" i="10" s="1"/>
  <c r="W44" i="10"/>
  <c r="AG44" i="10" s="1"/>
  <c r="AQ44" i="10" s="1"/>
  <c r="AZ44" i="10" s="1"/>
  <c r="V44" i="10"/>
  <c r="AF44" i="10" s="1"/>
  <c r="AP44" i="10" s="1"/>
  <c r="X40" i="10"/>
  <c r="AH40" i="10" s="1"/>
  <c r="AR40" i="10" s="1"/>
  <c r="BA40" i="10" s="1"/>
  <c r="W40" i="10"/>
  <c r="AG40" i="10" s="1"/>
  <c r="AQ40" i="10" s="1"/>
  <c r="AZ40" i="10" s="1"/>
  <c r="V40" i="10"/>
  <c r="AF40" i="10" s="1"/>
  <c r="AP40" i="10" s="1"/>
  <c r="X39" i="10"/>
  <c r="AH39" i="10" s="1"/>
  <c r="AR39" i="10" s="1"/>
  <c r="BA39" i="10" s="1"/>
  <c r="W39" i="10"/>
  <c r="AG39" i="10" s="1"/>
  <c r="AQ39" i="10" s="1"/>
  <c r="AZ39" i="10" s="1"/>
  <c r="V39" i="10"/>
  <c r="AF39" i="10" s="1"/>
  <c r="AP39" i="10" s="1"/>
  <c r="X38" i="10"/>
  <c r="AH38" i="10" s="1"/>
  <c r="AR38" i="10" s="1"/>
  <c r="BA38" i="10" s="1"/>
  <c r="W38" i="10"/>
  <c r="AG38" i="10" s="1"/>
  <c r="AQ38" i="10" s="1"/>
  <c r="AZ38" i="10" s="1"/>
  <c r="V38" i="10"/>
  <c r="AF38" i="10" s="1"/>
  <c r="AP38" i="10" s="1"/>
  <c r="X37" i="10"/>
  <c r="AH37" i="10" s="1"/>
  <c r="AR37" i="10" s="1"/>
  <c r="BA37" i="10" s="1"/>
  <c r="W37" i="10"/>
  <c r="AG37" i="10" s="1"/>
  <c r="AQ37" i="10" s="1"/>
  <c r="AZ37" i="10" s="1"/>
  <c r="V37" i="10"/>
  <c r="AF37" i="10" s="1"/>
  <c r="AP37" i="10" s="1"/>
  <c r="X36" i="10"/>
  <c r="AH36" i="10" s="1"/>
  <c r="AR36" i="10" s="1"/>
  <c r="BA36" i="10" s="1"/>
  <c r="W36" i="10"/>
  <c r="AG36" i="10" s="1"/>
  <c r="AQ36" i="10" s="1"/>
  <c r="AZ36" i="10" s="1"/>
  <c r="V36" i="10"/>
  <c r="AF36" i="10" s="1"/>
  <c r="AP36" i="10" s="1"/>
  <c r="X35" i="10"/>
  <c r="AH35" i="10" s="1"/>
  <c r="AR35" i="10" s="1"/>
  <c r="BA35" i="10" s="1"/>
  <c r="W35" i="10"/>
  <c r="AG35" i="10" s="1"/>
  <c r="AQ35" i="10" s="1"/>
  <c r="AZ35" i="10" s="1"/>
  <c r="V35" i="10"/>
  <c r="AF35" i="10" s="1"/>
  <c r="AP35" i="10" s="1"/>
  <c r="X34" i="10"/>
  <c r="AH34" i="10" s="1"/>
  <c r="AR34" i="10" s="1"/>
  <c r="BA34" i="10" s="1"/>
  <c r="W34" i="10"/>
  <c r="AG34" i="10" s="1"/>
  <c r="AQ34" i="10" s="1"/>
  <c r="AZ34" i="10" s="1"/>
  <c r="V34" i="10"/>
  <c r="AF34" i="10" s="1"/>
  <c r="AP34" i="10" s="1"/>
  <c r="X33" i="10"/>
  <c r="AH33" i="10" s="1"/>
  <c r="AR33" i="10" s="1"/>
  <c r="BA33" i="10" s="1"/>
  <c r="W33" i="10"/>
  <c r="AG33" i="10" s="1"/>
  <c r="AQ33" i="10" s="1"/>
  <c r="AZ33" i="10" s="1"/>
  <c r="V33" i="10"/>
  <c r="AF33" i="10" s="1"/>
  <c r="AP33" i="10" s="1"/>
  <c r="X32" i="10"/>
  <c r="AH32" i="10" s="1"/>
  <c r="AR32" i="10" s="1"/>
  <c r="BA32" i="10" s="1"/>
  <c r="W32" i="10"/>
  <c r="AG32" i="10" s="1"/>
  <c r="AQ32" i="10" s="1"/>
  <c r="AZ32" i="10" s="1"/>
  <c r="V32" i="10"/>
  <c r="AF32" i="10" s="1"/>
  <c r="AP32" i="10" s="1"/>
  <c r="X31" i="10"/>
  <c r="AH31" i="10" s="1"/>
  <c r="AR31" i="10" s="1"/>
  <c r="BA31" i="10" s="1"/>
  <c r="W31" i="10"/>
  <c r="AG31" i="10" s="1"/>
  <c r="AQ31" i="10" s="1"/>
  <c r="AZ31" i="10" s="1"/>
  <c r="V31" i="10"/>
  <c r="AF31" i="10" s="1"/>
  <c r="AP31" i="10" s="1"/>
  <c r="X30" i="10"/>
  <c r="AH30" i="10" s="1"/>
  <c r="AR30" i="10" s="1"/>
  <c r="BA30" i="10" s="1"/>
  <c r="W30" i="10"/>
  <c r="AG30" i="10" s="1"/>
  <c r="AQ30" i="10" s="1"/>
  <c r="AZ30" i="10" s="1"/>
  <c r="V30" i="10"/>
  <c r="AF30" i="10" s="1"/>
  <c r="AP30" i="10" s="1"/>
  <c r="X28" i="10"/>
  <c r="AH28" i="10" s="1"/>
  <c r="AR28" i="10" s="1"/>
  <c r="BA28" i="10" s="1"/>
  <c r="BA27" i="10" s="1"/>
  <c r="W28" i="10"/>
  <c r="AG28" i="10" s="1"/>
  <c r="AQ28" i="10" s="1"/>
  <c r="AZ28" i="10" s="1"/>
  <c r="AZ27" i="10" s="1"/>
  <c r="V28" i="10"/>
  <c r="AF28" i="10" s="1"/>
  <c r="AP28" i="10" s="1"/>
  <c r="X26" i="10"/>
  <c r="AH26" i="10" s="1"/>
  <c r="AR26" i="10" s="1"/>
  <c r="BA26" i="10" s="1"/>
  <c r="BA24" i="10" s="1"/>
  <c r="W26" i="10"/>
  <c r="AG26" i="10" s="1"/>
  <c r="AQ26" i="10" s="1"/>
  <c r="AZ26" i="10" s="1"/>
  <c r="AZ24" i="10" s="1"/>
  <c r="V26" i="10"/>
  <c r="AF26" i="10" s="1"/>
  <c r="AP26" i="10" s="1"/>
  <c r="X23" i="10"/>
  <c r="AH23" i="10" s="1"/>
  <c r="AR23" i="10" s="1"/>
  <c r="BA23" i="10" s="1"/>
  <c r="W23" i="10"/>
  <c r="AG23" i="10" s="1"/>
  <c r="AQ23" i="10" s="1"/>
  <c r="AZ23" i="10" s="1"/>
  <c r="V23" i="10"/>
  <c r="AF23" i="10" s="1"/>
  <c r="AP23" i="10" s="1"/>
  <c r="X22" i="10"/>
  <c r="AH22" i="10" s="1"/>
  <c r="AR22" i="10" s="1"/>
  <c r="BA22" i="10" s="1"/>
  <c r="W22" i="10"/>
  <c r="AG22" i="10" s="1"/>
  <c r="AQ22" i="10" s="1"/>
  <c r="V22" i="10"/>
  <c r="AF22" i="10" s="1"/>
  <c r="AP22" i="10" s="1"/>
  <c r="AY22" i="10" s="1"/>
  <c r="X20" i="10"/>
  <c r="AH20" i="10" s="1"/>
  <c r="AR20" i="10" s="1"/>
  <c r="BA20" i="10" s="1"/>
  <c r="W20" i="10"/>
  <c r="AG20" i="10" s="1"/>
  <c r="AQ20" i="10" s="1"/>
  <c r="AZ20" i="10" s="1"/>
  <c r="V20" i="10"/>
  <c r="AF20" i="10" s="1"/>
  <c r="AP20" i="10" s="1"/>
  <c r="X19" i="10"/>
  <c r="AH19" i="10" s="1"/>
  <c r="AR19" i="10" s="1"/>
  <c r="BA19" i="10" s="1"/>
  <c r="W19" i="10"/>
  <c r="AG19" i="10" s="1"/>
  <c r="AQ19" i="10" s="1"/>
  <c r="AZ19" i="10" s="1"/>
  <c r="V19" i="10"/>
  <c r="AF19" i="10" s="1"/>
  <c r="AP19" i="10" s="1"/>
  <c r="X18" i="10"/>
  <c r="AH18" i="10" s="1"/>
  <c r="AR18" i="10" s="1"/>
  <c r="BA18" i="10" s="1"/>
  <c r="W18" i="10"/>
  <c r="AG18" i="10" s="1"/>
  <c r="AQ18" i="10" s="1"/>
  <c r="AZ18" i="10" s="1"/>
  <c r="V18" i="10"/>
  <c r="AF18" i="10" s="1"/>
  <c r="AP18" i="10" s="1"/>
  <c r="X15" i="10"/>
  <c r="AH15" i="10" s="1"/>
  <c r="AR15" i="10" s="1"/>
  <c r="BA15" i="10" s="1"/>
  <c r="W15" i="10"/>
  <c r="AG15" i="10" s="1"/>
  <c r="AQ15" i="10" s="1"/>
  <c r="AZ15" i="10" s="1"/>
  <c r="V15" i="10"/>
  <c r="AF15" i="10" s="1"/>
  <c r="AP15" i="10" s="1"/>
  <c r="X14" i="10"/>
  <c r="AH14" i="10" s="1"/>
  <c r="AR14" i="10" s="1"/>
  <c r="BA14" i="10" s="1"/>
  <c r="W14" i="10"/>
  <c r="AG14" i="10" s="1"/>
  <c r="AQ14" i="10" s="1"/>
  <c r="AZ14" i="10" s="1"/>
  <c r="V14" i="10"/>
  <c r="AF14" i="10" s="1"/>
  <c r="AP14" i="10" s="1"/>
  <c r="X13" i="10"/>
  <c r="AH13" i="10" s="1"/>
  <c r="AR13" i="10" s="1"/>
  <c r="BA13" i="10" s="1"/>
  <c r="W13" i="10"/>
  <c r="AG13" i="10" s="1"/>
  <c r="AQ13" i="10" s="1"/>
  <c r="AZ13" i="10" s="1"/>
  <c r="V13" i="10"/>
  <c r="AF13" i="10" s="1"/>
  <c r="AP13" i="10" s="1"/>
  <c r="X11" i="10"/>
  <c r="AH11" i="10" s="1"/>
  <c r="AR11" i="10" s="1"/>
  <c r="BA11" i="10" s="1"/>
  <c r="W11" i="10"/>
  <c r="AG11" i="10" s="1"/>
  <c r="AQ11" i="10" s="1"/>
  <c r="AZ11" i="10" s="1"/>
  <c r="V11" i="10"/>
  <c r="AF11" i="10" s="1"/>
  <c r="AP11" i="10" s="1"/>
  <c r="V10" i="10"/>
  <c r="AF10" i="10" s="1"/>
  <c r="AP10" i="10" s="1"/>
  <c r="X9" i="10"/>
  <c r="AH9" i="10" s="1"/>
  <c r="AR9" i="10" s="1"/>
  <c r="BA9" i="10" s="1"/>
  <c r="W9" i="10"/>
  <c r="AG9" i="10" s="1"/>
  <c r="AQ9" i="10" s="1"/>
  <c r="AZ9" i="10" s="1"/>
  <c r="V9" i="10"/>
  <c r="AF9" i="10" s="1"/>
  <c r="AP9" i="10" s="1"/>
  <c r="X10" i="10"/>
  <c r="AH10" i="10" s="1"/>
  <c r="AR10" i="10" s="1"/>
  <c r="BA10" i="10" s="1"/>
  <c r="W10" i="10"/>
  <c r="AG10" i="10" s="1"/>
  <c r="AQ10" i="10" s="1"/>
  <c r="AZ10" i="10" s="1"/>
  <c r="X8" i="10"/>
  <c r="AH8" i="10" s="1"/>
  <c r="AR8" i="10" s="1"/>
  <c r="BA8" i="10" s="1"/>
  <c r="W8" i="10"/>
  <c r="AG8" i="10" s="1"/>
  <c r="AQ8" i="10" s="1"/>
  <c r="AZ8" i="10" s="1"/>
  <c r="V8" i="10"/>
  <c r="AF8" i="10" s="1"/>
  <c r="AP8" i="10" s="1"/>
  <c r="X7" i="10"/>
  <c r="AH7" i="10" s="1"/>
  <c r="W7" i="10"/>
  <c r="AF7" i="10"/>
  <c r="R33" i="10"/>
  <c r="S33" i="10" s="1"/>
  <c r="R32" i="10"/>
  <c r="S32" i="10" s="1"/>
  <c r="R28" i="10"/>
  <c r="S28" i="10" s="1"/>
  <c r="AZ12" i="10" l="1"/>
  <c r="BA12" i="10"/>
  <c r="AZ17" i="10"/>
  <c r="BA47" i="10"/>
  <c r="AZ80" i="10"/>
  <c r="BA63" i="10"/>
  <c r="BA52" i="10"/>
  <c r="BA29" i="10"/>
  <c r="AB25" i="10"/>
  <c r="AL25" i="10" s="1"/>
  <c r="AV25" i="10" s="1"/>
  <c r="BE25" i="10" s="1"/>
  <c r="AK16" i="10"/>
  <c r="AU16" i="10" s="1"/>
  <c r="AB16" i="10"/>
  <c r="AL16" i="10" s="1"/>
  <c r="AV16" i="10" s="1"/>
  <c r="BE16" i="10" s="1"/>
  <c r="AY15" i="10"/>
  <c r="AP7" i="10"/>
  <c r="AR7" i="10"/>
  <c r="AH90" i="10"/>
  <c r="AY9" i="10"/>
  <c r="AY11" i="10"/>
  <c r="AY14" i="10"/>
  <c r="AY18" i="10"/>
  <c r="AZ22" i="10"/>
  <c r="AZ21" i="10" s="1"/>
  <c r="AY23" i="10"/>
  <c r="AY21" i="10" s="1"/>
  <c r="AY28" i="10"/>
  <c r="AY31" i="10"/>
  <c r="AY33" i="10"/>
  <c r="AY35" i="10"/>
  <c r="AY37" i="10"/>
  <c r="AY39" i="10"/>
  <c r="AY44" i="10"/>
  <c r="AY46" i="10"/>
  <c r="AY51" i="10"/>
  <c r="AY56" i="10"/>
  <c r="AY60" i="10"/>
  <c r="AY62" i="10"/>
  <c r="AY65" i="10"/>
  <c r="AY67" i="10"/>
  <c r="AZ68" i="10"/>
  <c r="AZ63" i="10" s="1"/>
  <c r="AY69" i="10"/>
  <c r="AY71" i="10"/>
  <c r="BA17" i="10"/>
  <c r="BA21" i="10"/>
  <c r="AZ29" i="10"/>
  <c r="AZ52" i="10"/>
  <c r="BA80" i="10"/>
  <c r="AG7" i="10"/>
  <c r="AY8" i="10"/>
  <c r="AY10" i="10"/>
  <c r="AY13" i="10"/>
  <c r="AY30" i="10"/>
  <c r="AY32" i="10"/>
  <c r="AY34" i="10"/>
  <c r="AY36" i="10"/>
  <c r="AY38" i="10"/>
  <c r="AY40" i="10"/>
  <c r="AY45" i="10"/>
  <c r="AY48" i="10"/>
  <c r="AZ49" i="10"/>
  <c r="AZ47" i="10" s="1"/>
  <c r="AY53" i="10"/>
  <c r="AY57" i="10"/>
  <c r="AY59" i="10"/>
  <c r="AY61" i="10"/>
  <c r="AY64" i="10"/>
  <c r="AF66" i="10"/>
  <c r="AP66" i="10" s="1"/>
  <c r="Z66" i="10"/>
  <c r="AJ66" i="10" s="1"/>
  <c r="AT66" i="10" s="1"/>
  <c r="BC66" i="10" s="1"/>
  <c r="Y66" i="10"/>
  <c r="AI66" i="10" s="1"/>
  <c r="AS66" i="10" s="1"/>
  <c r="BB66" i="10" s="1"/>
  <c r="AY70" i="10"/>
  <c r="AY72" i="10"/>
  <c r="AY79" i="10"/>
  <c r="Y7" i="10"/>
  <c r="AI7" i="10" s="1"/>
  <c r="Y8" i="10"/>
  <c r="AI8" i="10" s="1"/>
  <c r="AS8" i="10" s="1"/>
  <c r="BB8" i="10" s="1"/>
  <c r="Z39" i="10"/>
  <c r="AJ39" i="10" s="1"/>
  <c r="AT39" i="10" s="1"/>
  <c r="BC39" i="10" s="1"/>
  <c r="Z9" i="10"/>
  <c r="AJ9" i="10" s="1"/>
  <c r="AT9" i="10" s="1"/>
  <c r="BC9" i="10" s="1"/>
  <c r="Z8" i="10"/>
  <c r="AJ8" i="10" s="1"/>
  <c r="AT8" i="10" s="1"/>
  <c r="BC8" i="10" s="1"/>
  <c r="Y9" i="10"/>
  <c r="AI9" i="10" s="1"/>
  <c r="AS9" i="10" s="1"/>
  <c r="BB9" i="10" s="1"/>
  <c r="Z49" i="10"/>
  <c r="AJ49" i="10" s="1"/>
  <c r="AT49" i="10" s="1"/>
  <c r="BC49" i="10" s="1"/>
  <c r="R91" i="10"/>
  <c r="Z7" i="10"/>
  <c r="AJ7" i="10" s="1"/>
  <c r="Y89" i="10"/>
  <c r="AI89" i="10" s="1"/>
  <c r="AS89" i="10" s="1"/>
  <c r="BB89" i="10" s="1"/>
  <c r="BB88" i="10" s="1"/>
  <c r="Z89" i="10"/>
  <c r="AJ89" i="10" s="1"/>
  <c r="AT89" i="10" s="1"/>
  <c r="BC89" i="10" s="1"/>
  <c r="BC88" i="10" s="1"/>
  <c r="Y82" i="10"/>
  <c r="AI82" i="10" s="1"/>
  <c r="AS82" i="10" s="1"/>
  <c r="BB82" i="10" s="1"/>
  <c r="Z82" i="10"/>
  <c r="AJ82" i="10" s="1"/>
  <c r="AT82" i="10" s="1"/>
  <c r="BC82" i="10" s="1"/>
  <c r="Y81" i="10"/>
  <c r="AI81" i="10" s="1"/>
  <c r="AS81" i="10" s="1"/>
  <c r="BB81" i="10" s="1"/>
  <c r="Z81" i="10"/>
  <c r="AJ81" i="10" s="1"/>
  <c r="AT81" i="10" s="1"/>
  <c r="BC81" i="10" s="1"/>
  <c r="Z79" i="10"/>
  <c r="AJ79" i="10" s="1"/>
  <c r="AT79" i="10" s="1"/>
  <c r="BC79" i="10" s="1"/>
  <c r="BC78" i="10" s="1"/>
  <c r="Y79" i="10"/>
  <c r="Z77" i="10"/>
  <c r="AJ77" i="10" s="1"/>
  <c r="AT77" i="10" s="1"/>
  <c r="BC77" i="10" s="1"/>
  <c r="BC76" i="10" s="1"/>
  <c r="Y77" i="10"/>
  <c r="Z72" i="10"/>
  <c r="AJ72" i="10" s="1"/>
  <c r="AT72" i="10" s="1"/>
  <c r="BC72" i="10" s="1"/>
  <c r="Y72" i="10"/>
  <c r="Y71" i="10"/>
  <c r="AI71" i="10" s="1"/>
  <c r="AS71" i="10" s="1"/>
  <c r="BB71" i="10" s="1"/>
  <c r="Z71" i="10"/>
  <c r="AJ71" i="10" s="1"/>
  <c r="AT71" i="10" s="1"/>
  <c r="BC71" i="10" s="1"/>
  <c r="Z70" i="10"/>
  <c r="AJ70" i="10" s="1"/>
  <c r="AT70" i="10" s="1"/>
  <c r="BC70" i="10" s="1"/>
  <c r="Y70" i="10"/>
  <c r="AI70" i="10" s="1"/>
  <c r="AS70" i="10" s="1"/>
  <c r="BB70" i="10" s="1"/>
  <c r="Y69" i="10"/>
  <c r="AI69" i="10" s="1"/>
  <c r="AS69" i="10" s="1"/>
  <c r="BB69" i="10" s="1"/>
  <c r="Z69" i="10"/>
  <c r="AJ69" i="10" s="1"/>
  <c r="AT69" i="10" s="1"/>
  <c r="BC69" i="10" s="1"/>
  <c r="Y68" i="10"/>
  <c r="AI68" i="10" s="1"/>
  <c r="AS68" i="10" s="1"/>
  <c r="BB68" i="10" s="1"/>
  <c r="Z68" i="10"/>
  <c r="AJ68" i="10" s="1"/>
  <c r="AT68" i="10" s="1"/>
  <c r="BC68" i="10" s="1"/>
  <c r="Y67" i="10"/>
  <c r="AI67" i="10" s="1"/>
  <c r="AS67" i="10" s="1"/>
  <c r="BB67" i="10" s="1"/>
  <c r="Z67" i="10"/>
  <c r="AJ67" i="10" s="1"/>
  <c r="AT67" i="10" s="1"/>
  <c r="BC67" i="10" s="1"/>
  <c r="Y65" i="10"/>
  <c r="AI65" i="10" s="1"/>
  <c r="AS65" i="10" s="1"/>
  <c r="BB65" i="10" s="1"/>
  <c r="Z65" i="10"/>
  <c r="AJ65" i="10" s="1"/>
  <c r="AT65" i="10" s="1"/>
  <c r="BC65" i="10" s="1"/>
  <c r="Y64" i="10"/>
  <c r="AI64" i="10" s="1"/>
  <c r="AS64" i="10" s="1"/>
  <c r="BB64" i="10" s="1"/>
  <c r="Z64" i="10"/>
  <c r="AJ64" i="10" s="1"/>
  <c r="AT64" i="10" s="1"/>
  <c r="BC64" i="10" s="1"/>
  <c r="Z62" i="10"/>
  <c r="AJ62" i="10" s="1"/>
  <c r="AT62" i="10" s="1"/>
  <c r="BC62" i="10" s="1"/>
  <c r="Y62" i="10"/>
  <c r="AI62" i="10" s="1"/>
  <c r="AS62" i="10" s="1"/>
  <c r="BB62" i="10" s="1"/>
  <c r="Y61" i="10"/>
  <c r="AI61" i="10" s="1"/>
  <c r="AS61" i="10" s="1"/>
  <c r="BB61" i="10" s="1"/>
  <c r="Z61" i="10"/>
  <c r="AJ61" i="10" s="1"/>
  <c r="AT61" i="10" s="1"/>
  <c r="BC61" i="10" s="1"/>
  <c r="Y60" i="10"/>
  <c r="AI60" i="10" s="1"/>
  <c r="AS60" i="10" s="1"/>
  <c r="BB60" i="10" s="1"/>
  <c r="Z60" i="10"/>
  <c r="AJ60" i="10" s="1"/>
  <c r="AT60" i="10" s="1"/>
  <c r="BC60" i="10" s="1"/>
  <c r="Y59" i="10"/>
  <c r="AI59" i="10" s="1"/>
  <c r="AS59" i="10" s="1"/>
  <c r="BB59" i="10" s="1"/>
  <c r="Z59" i="10"/>
  <c r="AJ59" i="10" s="1"/>
  <c r="AT59" i="10" s="1"/>
  <c r="BC59" i="10" s="1"/>
  <c r="Y58" i="10"/>
  <c r="AI58" i="10" s="1"/>
  <c r="AS58" i="10" s="1"/>
  <c r="BB58" i="10" s="1"/>
  <c r="Z58" i="10"/>
  <c r="AJ58" i="10" s="1"/>
  <c r="AT58" i="10" s="1"/>
  <c r="BC58" i="10" s="1"/>
  <c r="Z57" i="10"/>
  <c r="AJ57" i="10" s="1"/>
  <c r="AT57" i="10" s="1"/>
  <c r="BC57" i="10" s="1"/>
  <c r="Y57" i="10"/>
  <c r="Y56" i="10"/>
  <c r="AI56" i="10" s="1"/>
  <c r="AS56" i="10" s="1"/>
  <c r="BB56" i="10" s="1"/>
  <c r="Z56" i="10"/>
  <c r="AJ56" i="10" s="1"/>
  <c r="AT56" i="10" s="1"/>
  <c r="BC56" i="10" s="1"/>
  <c r="Y55" i="10"/>
  <c r="AI55" i="10" s="1"/>
  <c r="AS55" i="10" s="1"/>
  <c r="BB55" i="10" s="1"/>
  <c r="Z55" i="10"/>
  <c r="AJ55" i="10" s="1"/>
  <c r="AT55" i="10" s="1"/>
  <c r="BC55" i="10" s="1"/>
  <c r="Y54" i="10"/>
  <c r="AI54" i="10" s="1"/>
  <c r="AS54" i="10" s="1"/>
  <c r="BB54" i="10" s="1"/>
  <c r="Z54" i="10"/>
  <c r="AJ54" i="10" s="1"/>
  <c r="AT54" i="10" s="1"/>
  <c r="BC54" i="10" s="1"/>
  <c r="Y53" i="10"/>
  <c r="AI53" i="10" s="1"/>
  <c r="AS53" i="10" s="1"/>
  <c r="BB53" i="10" s="1"/>
  <c r="Z53" i="10"/>
  <c r="AJ53" i="10" s="1"/>
  <c r="AT53" i="10" s="1"/>
  <c r="BC53" i="10" s="1"/>
  <c r="Z51" i="10"/>
  <c r="AJ51" i="10" s="1"/>
  <c r="AT51" i="10" s="1"/>
  <c r="BC51" i="10" s="1"/>
  <c r="Y51" i="10"/>
  <c r="AI51" i="10" s="1"/>
  <c r="AS51" i="10" s="1"/>
  <c r="BB51" i="10" s="1"/>
  <c r="Z50" i="10"/>
  <c r="AJ50" i="10" s="1"/>
  <c r="AT50" i="10" s="1"/>
  <c r="BC50" i="10" s="1"/>
  <c r="Y50" i="10"/>
  <c r="AI50" i="10" s="1"/>
  <c r="AS50" i="10" s="1"/>
  <c r="BB50" i="10" s="1"/>
  <c r="Y49" i="10"/>
  <c r="AI49" i="10" s="1"/>
  <c r="AS49" i="10" s="1"/>
  <c r="BB49" i="10" s="1"/>
  <c r="Y48" i="10"/>
  <c r="AI48" i="10" s="1"/>
  <c r="AS48" i="10" s="1"/>
  <c r="BB48" i="10" s="1"/>
  <c r="Z48" i="10"/>
  <c r="AJ48" i="10" s="1"/>
  <c r="AT48" i="10" s="1"/>
  <c r="BC48" i="10" s="1"/>
  <c r="Z46" i="10"/>
  <c r="AJ46" i="10" s="1"/>
  <c r="AT46" i="10" s="1"/>
  <c r="BC46" i="10" s="1"/>
  <c r="Y46" i="10"/>
  <c r="AI46" i="10" s="1"/>
  <c r="AS46" i="10" s="1"/>
  <c r="BB46" i="10" s="1"/>
  <c r="Z45" i="10"/>
  <c r="AJ45" i="10" s="1"/>
  <c r="AT45" i="10" s="1"/>
  <c r="BC45" i="10" s="1"/>
  <c r="Y45" i="10"/>
  <c r="AI45" i="10" s="1"/>
  <c r="AS45" i="10" s="1"/>
  <c r="BB45" i="10" s="1"/>
  <c r="Z44" i="10"/>
  <c r="AJ44" i="10" s="1"/>
  <c r="AT44" i="10" s="1"/>
  <c r="BC44" i="10" s="1"/>
  <c r="Y44" i="10"/>
  <c r="AI44" i="10" s="1"/>
  <c r="AS44" i="10" s="1"/>
  <c r="BB44" i="10" s="1"/>
  <c r="Y40" i="10"/>
  <c r="AI40" i="10" s="1"/>
  <c r="AS40" i="10" s="1"/>
  <c r="BB40" i="10" s="1"/>
  <c r="Z40" i="10"/>
  <c r="AJ40" i="10" s="1"/>
  <c r="AT40" i="10" s="1"/>
  <c r="BC40" i="10" s="1"/>
  <c r="Y39" i="10"/>
  <c r="AI39" i="10" s="1"/>
  <c r="AS39" i="10" s="1"/>
  <c r="BB39" i="10" s="1"/>
  <c r="Y38" i="10"/>
  <c r="AI38" i="10" s="1"/>
  <c r="AS38" i="10" s="1"/>
  <c r="BB38" i="10" s="1"/>
  <c r="Z38" i="10"/>
  <c r="AJ38" i="10" s="1"/>
  <c r="AT38" i="10" s="1"/>
  <c r="BC38" i="10" s="1"/>
  <c r="Y37" i="10"/>
  <c r="AI37" i="10" s="1"/>
  <c r="AS37" i="10" s="1"/>
  <c r="BB37" i="10" s="1"/>
  <c r="Z37" i="10"/>
  <c r="AJ37" i="10" s="1"/>
  <c r="AT37" i="10" s="1"/>
  <c r="BC37" i="10" s="1"/>
  <c r="Y36" i="10"/>
  <c r="AI36" i="10" s="1"/>
  <c r="AS36" i="10" s="1"/>
  <c r="BB36" i="10" s="1"/>
  <c r="Z36" i="10"/>
  <c r="AJ36" i="10" s="1"/>
  <c r="AT36" i="10" s="1"/>
  <c r="BC36" i="10" s="1"/>
  <c r="Z35" i="10"/>
  <c r="AJ35" i="10" s="1"/>
  <c r="AT35" i="10" s="1"/>
  <c r="BC35" i="10" s="1"/>
  <c r="Y35" i="10"/>
  <c r="AI35" i="10" s="1"/>
  <c r="AS35" i="10" s="1"/>
  <c r="BB35" i="10" s="1"/>
  <c r="Y34" i="10"/>
  <c r="AI34" i="10" s="1"/>
  <c r="AS34" i="10" s="1"/>
  <c r="BB34" i="10" s="1"/>
  <c r="Z34" i="10"/>
  <c r="AJ34" i="10" s="1"/>
  <c r="AT34" i="10" s="1"/>
  <c r="BC34" i="10" s="1"/>
  <c r="Z33" i="10"/>
  <c r="AJ33" i="10" s="1"/>
  <c r="AT33" i="10" s="1"/>
  <c r="BC33" i="10" s="1"/>
  <c r="Y33" i="10"/>
  <c r="AI33" i="10" s="1"/>
  <c r="AS33" i="10" s="1"/>
  <c r="BB33" i="10" s="1"/>
  <c r="Y32" i="10"/>
  <c r="AI32" i="10" s="1"/>
  <c r="AS32" i="10" s="1"/>
  <c r="BB32" i="10" s="1"/>
  <c r="Z32" i="10"/>
  <c r="AJ32" i="10" s="1"/>
  <c r="AT32" i="10" s="1"/>
  <c r="BC32" i="10" s="1"/>
  <c r="Z31" i="10"/>
  <c r="AJ31" i="10" s="1"/>
  <c r="AT31" i="10" s="1"/>
  <c r="BC31" i="10" s="1"/>
  <c r="Y31" i="10"/>
  <c r="AI31" i="10" s="1"/>
  <c r="AS31" i="10" s="1"/>
  <c r="BB31" i="10" s="1"/>
  <c r="Z30" i="10"/>
  <c r="AJ30" i="10" s="1"/>
  <c r="AT30" i="10" s="1"/>
  <c r="BC30" i="10" s="1"/>
  <c r="Y30" i="10"/>
  <c r="AI30" i="10" s="1"/>
  <c r="AS30" i="10" s="1"/>
  <c r="BB30" i="10" s="1"/>
  <c r="Y28" i="10"/>
  <c r="AI28" i="10" s="1"/>
  <c r="AS28" i="10" s="1"/>
  <c r="BB28" i="10" s="1"/>
  <c r="BB27" i="10" s="1"/>
  <c r="Z28" i="10"/>
  <c r="AJ28" i="10" s="1"/>
  <c r="AT28" i="10" s="1"/>
  <c r="BC28" i="10" s="1"/>
  <c r="BC27" i="10" s="1"/>
  <c r="Y26" i="10"/>
  <c r="AI26" i="10" s="1"/>
  <c r="AS26" i="10" s="1"/>
  <c r="BB26" i="10" s="1"/>
  <c r="BB24" i="10" s="1"/>
  <c r="Z26" i="10"/>
  <c r="AJ26" i="10" s="1"/>
  <c r="AT26" i="10" s="1"/>
  <c r="BC26" i="10" s="1"/>
  <c r="BC24" i="10" s="1"/>
  <c r="Y23" i="10"/>
  <c r="AI23" i="10" s="1"/>
  <c r="AS23" i="10" s="1"/>
  <c r="BB23" i="10" s="1"/>
  <c r="Z23" i="10"/>
  <c r="AJ23" i="10" s="1"/>
  <c r="AT23" i="10" s="1"/>
  <c r="BC23" i="10" s="1"/>
  <c r="Z22" i="10"/>
  <c r="AJ22" i="10" s="1"/>
  <c r="AT22" i="10" s="1"/>
  <c r="BC22" i="10" s="1"/>
  <c r="Y22" i="10"/>
  <c r="AI22" i="10" s="1"/>
  <c r="AS22" i="10" s="1"/>
  <c r="BB22" i="10" s="1"/>
  <c r="Y20" i="10"/>
  <c r="AI20" i="10" s="1"/>
  <c r="AS20" i="10" s="1"/>
  <c r="BB20" i="10" s="1"/>
  <c r="Z20" i="10"/>
  <c r="AJ20" i="10" s="1"/>
  <c r="AT20" i="10" s="1"/>
  <c r="BC20" i="10" s="1"/>
  <c r="Y19" i="10"/>
  <c r="AI19" i="10" s="1"/>
  <c r="AS19" i="10" s="1"/>
  <c r="BB19" i="10" s="1"/>
  <c r="Z19" i="10"/>
  <c r="AJ19" i="10" s="1"/>
  <c r="AT19" i="10" s="1"/>
  <c r="BC19" i="10" s="1"/>
  <c r="Y18" i="10"/>
  <c r="AI18" i="10" s="1"/>
  <c r="AS18" i="10" s="1"/>
  <c r="BB18" i="10" s="1"/>
  <c r="Z18" i="10"/>
  <c r="AJ18" i="10" s="1"/>
  <c r="AT18" i="10" s="1"/>
  <c r="BC18" i="10" s="1"/>
  <c r="Y15" i="10"/>
  <c r="AI15" i="10" s="1"/>
  <c r="AS15" i="10" s="1"/>
  <c r="BB15" i="10" s="1"/>
  <c r="Z15" i="10"/>
  <c r="AJ15" i="10" s="1"/>
  <c r="AT15" i="10" s="1"/>
  <c r="BC15" i="10" s="1"/>
  <c r="Y14" i="10"/>
  <c r="AI14" i="10" s="1"/>
  <c r="AS14" i="10" s="1"/>
  <c r="BB14" i="10" s="1"/>
  <c r="Z14" i="10"/>
  <c r="AJ14" i="10" s="1"/>
  <c r="AT14" i="10" s="1"/>
  <c r="BC14" i="10" s="1"/>
  <c r="Z13" i="10"/>
  <c r="AJ13" i="10" s="1"/>
  <c r="AT13" i="10" s="1"/>
  <c r="BC13" i="10" s="1"/>
  <c r="Y13" i="10"/>
  <c r="AI13" i="10" s="1"/>
  <c r="AS13" i="10" s="1"/>
  <c r="BB13" i="10" s="1"/>
  <c r="Z11" i="10"/>
  <c r="AJ11" i="10" s="1"/>
  <c r="AT11" i="10" s="1"/>
  <c r="BC11" i="10" s="1"/>
  <c r="Y11" i="10"/>
  <c r="AI11" i="10" s="1"/>
  <c r="AS11" i="10" s="1"/>
  <c r="BB11" i="10" s="1"/>
  <c r="Z10" i="10"/>
  <c r="AJ10" i="10" s="1"/>
  <c r="AT10" i="10" s="1"/>
  <c r="BC10" i="10" s="1"/>
  <c r="Y10" i="10"/>
  <c r="AI10" i="10" s="1"/>
  <c r="AS10" i="10" s="1"/>
  <c r="BB10" i="10" s="1"/>
  <c r="R15" i="10"/>
  <c r="S15" i="10" s="1"/>
  <c r="R14" i="10"/>
  <c r="S14" i="10" s="1"/>
  <c r="BB17" i="10" l="1"/>
  <c r="BB80" i="10"/>
  <c r="AC16" i="10"/>
  <c r="AM16" i="10" s="1"/>
  <c r="BC47" i="10"/>
  <c r="BB12" i="10"/>
  <c r="BC12" i="10"/>
  <c r="AY12" i="10"/>
  <c r="BC17" i="10"/>
  <c r="BC80" i="10"/>
  <c r="AC25" i="10"/>
  <c r="AM25" i="10" s="1"/>
  <c r="BD16" i="10"/>
  <c r="BF16" i="10" s="1"/>
  <c r="AW16" i="10"/>
  <c r="BC29" i="10"/>
  <c r="BB21" i="10"/>
  <c r="AA79" i="10"/>
  <c r="AK79" i="10" s="1"/>
  <c r="AU79" i="10" s="1"/>
  <c r="BD79" i="10" s="1"/>
  <c r="BD78" i="10" s="1"/>
  <c r="AS7" i="10"/>
  <c r="AY27" i="10"/>
  <c r="BA7" i="10"/>
  <c r="BA6" i="10" s="1"/>
  <c r="BA90" i="10" s="1"/>
  <c r="AR90" i="10"/>
  <c r="AP90" i="10"/>
  <c r="AY7" i="10"/>
  <c r="BC21" i="10"/>
  <c r="BB29" i="10"/>
  <c r="BB47" i="10"/>
  <c r="BC52" i="10"/>
  <c r="AA57" i="10"/>
  <c r="AK57" i="10" s="1"/>
  <c r="AU57" i="10" s="1"/>
  <c r="BD57" i="10" s="1"/>
  <c r="BC63" i="10"/>
  <c r="AA8" i="10"/>
  <c r="AK8" i="10" s="1"/>
  <c r="AU8" i="10" s="1"/>
  <c r="BD8" i="10" s="1"/>
  <c r="AA9" i="10"/>
  <c r="AK9" i="10" s="1"/>
  <c r="AU9" i="10" s="1"/>
  <c r="BD9" i="10" s="1"/>
  <c r="AT7" i="10"/>
  <c r="AJ90" i="10"/>
  <c r="AY66" i="10"/>
  <c r="AY63" i="10" s="1"/>
  <c r="AY29" i="10"/>
  <c r="AQ7" i="10"/>
  <c r="AG90" i="10"/>
  <c r="AF90" i="10"/>
  <c r="AA49" i="10"/>
  <c r="AB49" i="10" s="1"/>
  <c r="AL49" i="10" s="1"/>
  <c r="AV49" i="10" s="1"/>
  <c r="BE49" i="10" s="1"/>
  <c r="AA72" i="10"/>
  <c r="AK72" i="10" s="1"/>
  <c r="AU72" i="10" s="1"/>
  <c r="BD72" i="10" s="1"/>
  <c r="AI57" i="10"/>
  <c r="AS57" i="10" s="1"/>
  <c r="AI79" i="10"/>
  <c r="AS79" i="10" s="1"/>
  <c r="AA66" i="10"/>
  <c r="AA7" i="10"/>
  <c r="AK7" i="10" s="1"/>
  <c r="Z90" i="10"/>
  <c r="AI72" i="10"/>
  <c r="AS72" i="10" s="1"/>
  <c r="AA77" i="10"/>
  <c r="AK77" i="10" s="1"/>
  <c r="AU77" i="10" s="1"/>
  <c r="BD77" i="10" s="1"/>
  <c r="BD76" i="10" s="1"/>
  <c r="AI77" i="10"/>
  <c r="AS77" i="10" s="1"/>
  <c r="AA89" i="10"/>
  <c r="AA82" i="10"/>
  <c r="AK82" i="10" s="1"/>
  <c r="AU82" i="10" s="1"/>
  <c r="BD82" i="10" s="1"/>
  <c r="AA81" i="10"/>
  <c r="AK81" i="10" s="1"/>
  <c r="AU81" i="10" s="1"/>
  <c r="BD81" i="10" s="1"/>
  <c r="AA71" i="10"/>
  <c r="AK71" i="10" s="1"/>
  <c r="AU71" i="10" s="1"/>
  <c r="BD71" i="10" s="1"/>
  <c r="AA70" i="10"/>
  <c r="AK70" i="10" s="1"/>
  <c r="AU70" i="10" s="1"/>
  <c r="BD70" i="10" s="1"/>
  <c r="AA69" i="10"/>
  <c r="AK69" i="10" s="1"/>
  <c r="AU69" i="10" s="1"/>
  <c r="BD69" i="10" s="1"/>
  <c r="AA68" i="10"/>
  <c r="AK68" i="10" s="1"/>
  <c r="AU68" i="10" s="1"/>
  <c r="BD68" i="10" s="1"/>
  <c r="AA67" i="10"/>
  <c r="AK67" i="10" s="1"/>
  <c r="AU67" i="10" s="1"/>
  <c r="BD67" i="10" s="1"/>
  <c r="AA65" i="10"/>
  <c r="AK65" i="10" s="1"/>
  <c r="AU65" i="10" s="1"/>
  <c r="BD65" i="10" s="1"/>
  <c r="AA64" i="10"/>
  <c r="AK64" i="10" s="1"/>
  <c r="AU64" i="10" s="1"/>
  <c r="BD64" i="10" s="1"/>
  <c r="AA62" i="10"/>
  <c r="AK62" i="10" s="1"/>
  <c r="AU62" i="10" s="1"/>
  <c r="BD62" i="10" s="1"/>
  <c r="AA61" i="10"/>
  <c r="AK61" i="10" s="1"/>
  <c r="AU61" i="10" s="1"/>
  <c r="BD61" i="10" s="1"/>
  <c r="AA60" i="10"/>
  <c r="AK60" i="10" s="1"/>
  <c r="AU60" i="10" s="1"/>
  <c r="BD60" i="10" s="1"/>
  <c r="AA59" i="10"/>
  <c r="AK59" i="10" s="1"/>
  <c r="AU59" i="10" s="1"/>
  <c r="BD59" i="10" s="1"/>
  <c r="AA58" i="10"/>
  <c r="AK58" i="10" s="1"/>
  <c r="AU58" i="10" s="1"/>
  <c r="BD58" i="10" s="1"/>
  <c r="AA56" i="10"/>
  <c r="AK56" i="10" s="1"/>
  <c r="AU56" i="10" s="1"/>
  <c r="BD56" i="10" s="1"/>
  <c r="AA55" i="10"/>
  <c r="AK55" i="10" s="1"/>
  <c r="AU55" i="10" s="1"/>
  <c r="BD55" i="10" s="1"/>
  <c r="AA54" i="10"/>
  <c r="AK54" i="10" s="1"/>
  <c r="AU54" i="10" s="1"/>
  <c r="BD54" i="10" s="1"/>
  <c r="AA53" i="10"/>
  <c r="AK53" i="10" s="1"/>
  <c r="AU53" i="10" s="1"/>
  <c r="BD53" i="10" s="1"/>
  <c r="AA51" i="10"/>
  <c r="AK51" i="10" s="1"/>
  <c r="AU51" i="10" s="1"/>
  <c r="BD51" i="10" s="1"/>
  <c r="AA50" i="10"/>
  <c r="AK50" i="10" s="1"/>
  <c r="AU50" i="10" s="1"/>
  <c r="BD50" i="10" s="1"/>
  <c r="AA48" i="10"/>
  <c r="AK48" i="10" s="1"/>
  <c r="AU48" i="10" s="1"/>
  <c r="BD48" i="10" s="1"/>
  <c r="AA46" i="10"/>
  <c r="AK46" i="10" s="1"/>
  <c r="AU46" i="10" s="1"/>
  <c r="BD46" i="10" s="1"/>
  <c r="AA45" i="10"/>
  <c r="AK45" i="10" s="1"/>
  <c r="AU45" i="10" s="1"/>
  <c r="BD45" i="10" s="1"/>
  <c r="AA44" i="10"/>
  <c r="AB44" i="10" s="1"/>
  <c r="AL44" i="10" s="1"/>
  <c r="AV44" i="10" s="1"/>
  <c r="BE44" i="10" s="1"/>
  <c r="AA40" i="10"/>
  <c r="AK40" i="10" s="1"/>
  <c r="AU40" i="10" s="1"/>
  <c r="BD40" i="10" s="1"/>
  <c r="AA39" i="10"/>
  <c r="AA38" i="10"/>
  <c r="AK38" i="10" s="1"/>
  <c r="AU38" i="10" s="1"/>
  <c r="BD38" i="10" s="1"/>
  <c r="AA37" i="10"/>
  <c r="AK37" i="10" s="1"/>
  <c r="AU37" i="10" s="1"/>
  <c r="BD37" i="10" s="1"/>
  <c r="AA36" i="10"/>
  <c r="AA35" i="10"/>
  <c r="AA34" i="10"/>
  <c r="AK34" i="10" s="1"/>
  <c r="AU34" i="10" s="1"/>
  <c r="BD34" i="10" s="1"/>
  <c r="AA33" i="10"/>
  <c r="AK33" i="10" s="1"/>
  <c r="AU33" i="10" s="1"/>
  <c r="BD33" i="10" s="1"/>
  <c r="AA32" i="10"/>
  <c r="AK32" i="10" s="1"/>
  <c r="AU32" i="10" s="1"/>
  <c r="BD32" i="10" s="1"/>
  <c r="AA31" i="10"/>
  <c r="AK31" i="10" s="1"/>
  <c r="AU31" i="10" s="1"/>
  <c r="BD31" i="10" s="1"/>
  <c r="AA30" i="10"/>
  <c r="AK30" i="10" s="1"/>
  <c r="AU30" i="10" s="1"/>
  <c r="BD30" i="10" s="1"/>
  <c r="AA28" i="10"/>
  <c r="AK28" i="10" s="1"/>
  <c r="AU28" i="10" s="1"/>
  <c r="BD28" i="10" s="1"/>
  <c r="BD27" i="10" s="1"/>
  <c r="AA26" i="10"/>
  <c r="AK26" i="10" s="1"/>
  <c r="AU26" i="10" s="1"/>
  <c r="BD26" i="10" s="1"/>
  <c r="BD24" i="10" s="1"/>
  <c r="AA23" i="10"/>
  <c r="AK23" i="10" s="1"/>
  <c r="AU23" i="10" s="1"/>
  <c r="BD23" i="10" s="1"/>
  <c r="AA22" i="10"/>
  <c r="AK22" i="10" s="1"/>
  <c r="AU22" i="10" s="1"/>
  <c r="BD22" i="10" s="1"/>
  <c r="AA20" i="10"/>
  <c r="AK20" i="10" s="1"/>
  <c r="AU20" i="10" s="1"/>
  <c r="BD20" i="10" s="1"/>
  <c r="AA19" i="10"/>
  <c r="AK19" i="10" s="1"/>
  <c r="AU19" i="10" s="1"/>
  <c r="BD19" i="10" s="1"/>
  <c r="AA18" i="10"/>
  <c r="AA15" i="10"/>
  <c r="AK15" i="10" s="1"/>
  <c r="AU15" i="10" s="1"/>
  <c r="BD15" i="10" s="1"/>
  <c r="AA14" i="10"/>
  <c r="AK14" i="10" s="1"/>
  <c r="AU14" i="10" s="1"/>
  <c r="BD14" i="10" s="1"/>
  <c r="AA13" i="10"/>
  <c r="AK13" i="10" s="1"/>
  <c r="AU13" i="10" s="1"/>
  <c r="BD13" i="10" s="1"/>
  <c r="AA11" i="10"/>
  <c r="AK11" i="10" s="1"/>
  <c r="AU11" i="10" s="1"/>
  <c r="BD11" i="10" s="1"/>
  <c r="AA10" i="10"/>
  <c r="AK10" i="10" s="1"/>
  <c r="AU10" i="10" s="1"/>
  <c r="BD10" i="10" s="1"/>
  <c r="AB8" i="10" l="1"/>
  <c r="AL8" i="10" s="1"/>
  <c r="AV8" i="10" s="1"/>
  <c r="BE8" i="10" s="1"/>
  <c r="BF8" i="10"/>
  <c r="BD12" i="10"/>
  <c r="AB57" i="10"/>
  <c r="AB72" i="10"/>
  <c r="AL72" i="10" s="1"/>
  <c r="AV72" i="10" s="1"/>
  <c r="BE72" i="10" s="1"/>
  <c r="AB9" i="10"/>
  <c r="AL9" i="10" s="1"/>
  <c r="AV9" i="10" s="1"/>
  <c r="BE9" i="10" s="1"/>
  <c r="BF9" i="10" s="1"/>
  <c r="BG6" i="10" s="1"/>
  <c r="AB79" i="10"/>
  <c r="AL79" i="10" s="1"/>
  <c r="AV79" i="10" s="1"/>
  <c r="BE79" i="10" s="1"/>
  <c r="BE78" i="10" s="1"/>
  <c r="BD80" i="10"/>
  <c r="BD21" i="10"/>
  <c r="BD52" i="10"/>
  <c r="AB54" i="10"/>
  <c r="AL54" i="10" s="1"/>
  <c r="AV54" i="10" s="1"/>
  <c r="BE54" i="10" s="1"/>
  <c r="AB55" i="10"/>
  <c r="AL55" i="10" s="1"/>
  <c r="AV55" i="10" s="1"/>
  <c r="BE55" i="10" s="1"/>
  <c r="AB65" i="10"/>
  <c r="AL65" i="10" s="1"/>
  <c r="AV65" i="10" s="1"/>
  <c r="BE65" i="10" s="1"/>
  <c r="BF65" i="10" s="1"/>
  <c r="BG65" i="10" s="1"/>
  <c r="BB79" i="10"/>
  <c r="BB78" i="10" s="1"/>
  <c r="BB57" i="10"/>
  <c r="BB7" i="10"/>
  <c r="BB6" i="10" s="1"/>
  <c r="AS90" i="10"/>
  <c r="BB77" i="10"/>
  <c r="BB76" i="10" s="1"/>
  <c r="BB72" i="10"/>
  <c r="AU7" i="10"/>
  <c r="AZ7" i="10"/>
  <c r="AZ6" i="10" s="1"/>
  <c r="AZ90" i="10" s="1"/>
  <c r="AQ90" i="10"/>
  <c r="BC7" i="10"/>
  <c r="BC6" i="10" s="1"/>
  <c r="BC90" i="10" s="1"/>
  <c r="AT90" i="10"/>
  <c r="AY6" i="10"/>
  <c r="AK49" i="10"/>
  <c r="AU49" i="10" s="1"/>
  <c r="AW8" i="10"/>
  <c r="AI90" i="10"/>
  <c r="AB77" i="10"/>
  <c r="AL77" i="10" s="1"/>
  <c r="AV77" i="10" s="1"/>
  <c r="BE77" i="10" s="1"/>
  <c r="BE76" i="10" s="1"/>
  <c r="AB7" i="10"/>
  <c r="AC7" i="10" s="1"/>
  <c r="AM7" i="10" s="1"/>
  <c r="AC49" i="10"/>
  <c r="AM49" i="10" s="1"/>
  <c r="AB18" i="10"/>
  <c r="AL18" i="10" s="1"/>
  <c r="AV18" i="10" s="1"/>
  <c r="BE18" i="10" s="1"/>
  <c r="AK18" i="10"/>
  <c r="AU18" i="10" s="1"/>
  <c r="AB36" i="10"/>
  <c r="AL36" i="10" s="1"/>
  <c r="AV36" i="10" s="1"/>
  <c r="BE36" i="10" s="1"/>
  <c r="AK36" i="10"/>
  <c r="AU36" i="10" s="1"/>
  <c r="AC44" i="10"/>
  <c r="AM44" i="10" s="1"/>
  <c r="AK44" i="10"/>
  <c r="AU44" i="10" s="1"/>
  <c r="AB89" i="10"/>
  <c r="AL89" i="10" s="1"/>
  <c r="AV89" i="10" s="1"/>
  <c r="BE89" i="10" s="1"/>
  <c r="BE88" i="10" s="1"/>
  <c r="AK89" i="10"/>
  <c r="AU89" i="10" s="1"/>
  <c r="AB66" i="10"/>
  <c r="AK66" i="10"/>
  <c r="AU66" i="10" s="1"/>
  <c r="AB28" i="10"/>
  <c r="AC77" i="10"/>
  <c r="AM77" i="10" s="1"/>
  <c r="AB35" i="10"/>
  <c r="AK35" i="10"/>
  <c r="AU35" i="10" s="1"/>
  <c r="AB39" i="10"/>
  <c r="AK39" i="10"/>
  <c r="AU39" i="10" s="1"/>
  <c r="AB82" i="10"/>
  <c r="AB81" i="10"/>
  <c r="AB71" i="10"/>
  <c r="AB70" i="10"/>
  <c r="AB69" i="10"/>
  <c r="AB68" i="10"/>
  <c r="AB67" i="10"/>
  <c r="AB64" i="10"/>
  <c r="AB62" i="10"/>
  <c r="AB61" i="10"/>
  <c r="AL61" i="10" s="1"/>
  <c r="AV61" i="10" s="1"/>
  <c r="BE61" i="10" s="1"/>
  <c r="BF61" i="10" s="1"/>
  <c r="AB60" i="10"/>
  <c r="AB59" i="10"/>
  <c r="AB58" i="10"/>
  <c r="AB56" i="10"/>
  <c r="AC55" i="10"/>
  <c r="AM55" i="10" s="1"/>
  <c r="AB53" i="10"/>
  <c r="AB51" i="10"/>
  <c r="AB50" i="10"/>
  <c r="AB48" i="10"/>
  <c r="AB46" i="10"/>
  <c r="AB45" i="10"/>
  <c r="AB40" i="10"/>
  <c r="AB38" i="10"/>
  <c r="AB37" i="10"/>
  <c r="AB34" i="10"/>
  <c r="AB33" i="10"/>
  <c r="AB32" i="10"/>
  <c r="AB31" i="10"/>
  <c r="AB30" i="10"/>
  <c r="AB26" i="10"/>
  <c r="AB23" i="10"/>
  <c r="AB22" i="10"/>
  <c r="AB20" i="10"/>
  <c r="AB19" i="10"/>
  <c r="AB15" i="10"/>
  <c r="AB14" i="10"/>
  <c r="AB13" i="10"/>
  <c r="AB11" i="10"/>
  <c r="AB10" i="10"/>
  <c r="BJ100" i="10"/>
  <c r="BJ98" i="10"/>
  <c r="BK98" i="10" s="1"/>
  <c r="R89" i="10"/>
  <c r="S89" i="10" s="1"/>
  <c r="R72" i="10"/>
  <c r="R55" i="10"/>
  <c r="S55" i="10" s="1"/>
  <c r="R51" i="10"/>
  <c r="BJ101" i="10"/>
  <c r="BK101" i="10" s="1"/>
  <c r="BJ99" i="10"/>
  <c r="R7" i="10"/>
  <c r="AC18" i="10" l="1"/>
  <c r="AM18" i="10" s="1"/>
  <c r="AC8" i="10"/>
  <c r="AM8" i="10" s="1"/>
  <c r="AC9" i="10"/>
  <c r="AM9" i="10" s="1"/>
  <c r="AW55" i="10"/>
  <c r="AC65" i="10"/>
  <c r="AM65" i="10" s="1"/>
  <c r="AW65" i="10"/>
  <c r="AW79" i="10"/>
  <c r="AC79" i="10"/>
  <c r="AM79" i="10" s="1"/>
  <c r="AW9" i="10"/>
  <c r="AC54" i="10"/>
  <c r="AM54" i="10" s="1"/>
  <c r="AC72" i="10"/>
  <c r="AM72" i="10" s="1"/>
  <c r="AC89" i="10"/>
  <c r="AM89" i="10" s="1"/>
  <c r="AL57" i="10"/>
  <c r="AV57" i="10" s="1"/>
  <c r="AC57" i="10"/>
  <c r="AM57" i="10" s="1"/>
  <c r="AW54" i="10"/>
  <c r="AC36" i="10"/>
  <c r="AM36" i="10" s="1"/>
  <c r="AW72" i="10"/>
  <c r="BD39" i="10"/>
  <c r="BD35" i="10"/>
  <c r="BD66" i="10"/>
  <c r="BD89" i="10"/>
  <c r="BD88" i="10" s="1"/>
  <c r="AW89" i="10"/>
  <c r="BD44" i="10"/>
  <c r="BF44" i="10" s="1"/>
  <c r="AW44" i="10"/>
  <c r="BD36" i="10"/>
  <c r="BF36" i="10" s="1"/>
  <c r="AW36" i="10"/>
  <c r="BD18" i="10"/>
  <c r="AW18" i="10"/>
  <c r="AW61" i="10"/>
  <c r="AK90" i="10"/>
  <c r="AW77" i="10"/>
  <c r="BD49" i="10"/>
  <c r="AW49" i="10"/>
  <c r="BD7" i="10"/>
  <c r="AU90" i="10"/>
  <c r="BF72" i="10"/>
  <c r="BB63" i="10"/>
  <c r="BB52" i="10"/>
  <c r="AL7" i="10"/>
  <c r="S7" i="10"/>
  <c r="AC11" i="10"/>
  <c r="AM11" i="10" s="1"/>
  <c r="AL11" i="10"/>
  <c r="AV11" i="10" s="1"/>
  <c r="AC14" i="10"/>
  <c r="AM14" i="10" s="1"/>
  <c r="AL14" i="10"/>
  <c r="AV14" i="10" s="1"/>
  <c r="AC20" i="10"/>
  <c r="AM20" i="10" s="1"/>
  <c r="AL20" i="10"/>
  <c r="AV20" i="10" s="1"/>
  <c r="AC23" i="10"/>
  <c r="AM23" i="10" s="1"/>
  <c r="AL23" i="10"/>
  <c r="AV23" i="10" s="1"/>
  <c r="AC30" i="10"/>
  <c r="AM30" i="10" s="1"/>
  <c r="AL30" i="10"/>
  <c r="AV30" i="10" s="1"/>
  <c r="AC32" i="10"/>
  <c r="AM32" i="10" s="1"/>
  <c r="AL32" i="10"/>
  <c r="AV32" i="10" s="1"/>
  <c r="AC34" i="10"/>
  <c r="AM34" i="10" s="1"/>
  <c r="AL34" i="10"/>
  <c r="AV34" i="10" s="1"/>
  <c r="AC37" i="10"/>
  <c r="AM37" i="10" s="1"/>
  <c r="AL37" i="10"/>
  <c r="AV37" i="10" s="1"/>
  <c r="AC40" i="10"/>
  <c r="AM40" i="10" s="1"/>
  <c r="AL40" i="10"/>
  <c r="AV40" i="10" s="1"/>
  <c r="AC46" i="10"/>
  <c r="AM46" i="10" s="1"/>
  <c r="AL46" i="10"/>
  <c r="AV46" i="10" s="1"/>
  <c r="AC50" i="10"/>
  <c r="AM50" i="10" s="1"/>
  <c r="AL50" i="10"/>
  <c r="AV50" i="10" s="1"/>
  <c r="AC53" i="10"/>
  <c r="AM53" i="10" s="1"/>
  <c r="AL53" i="10"/>
  <c r="AV53" i="10" s="1"/>
  <c r="AC58" i="10"/>
  <c r="AM58" i="10" s="1"/>
  <c r="AL58" i="10"/>
  <c r="AV58" i="10" s="1"/>
  <c r="AC60" i="10"/>
  <c r="AM60" i="10" s="1"/>
  <c r="AL60" i="10"/>
  <c r="AV60" i="10" s="1"/>
  <c r="AC64" i="10"/>
  <c r="AM64" i="10" s="1"/>
  <c r="AL64" i="10"/>
  <c r="AV64" i="10" s="1"/>
  <c r="AC67" i="10"/>
  <c r="AM67" i="10" s="1"/>
  <c r="AL67" i="10"/>
  <c r="AV67" i="10" s="1"/>
  <c r="AC69" i="10"/>
  <c r="AM69" i="10" s="1"/>
  <c r="AL69" i="10"/>
  <c r="AV69" i="10" s="1"/>
  <c r="AC71" i="10"/>
  <c r="AM71" i="10" s="1"/>
  <c r="AL71" i="10"/>
  <c r="AV71" i="10" s="1"/>
  <c r="AC82" i="10"/>
  <c r="AM82" i="10" s="1"/>
  <c r="AL82" i="10"/>
  <c r="AV82" i="10" s="1"/>
  <c r="AL66" i="10"/>
  <c r="AV66" i="10" s="1"/>
  <c r="BE66" i="10" s="1"/>
  <c r="AC66" i="10"/>
  <c r="AM66" i="10" s="1"/>
  <c r="AC61" i="10"/>
  <c r="AM61" i="10" s="1"/>
  <c r="AC10" i="10"/>
  <c r="AM10" i="10" s="1"/>
  <c r="AL10" i="10"/>
  <c r="AV10" i="10" s="1"/>
  <c r="AC13" i="10"/>
  <c r="AM13" i="10" s="1"/>
  <c r="AL13" i="10"/>
  <c r="AV13" i="10" s="1"/>
  <c r="AC15" i="10"/>
  <c r="AM15" i="10" s="1"/>
  <c r="AL15" i="10"/>
  <c r="AV15" i="10" s="1"/>
  <c r="AC19" i="10"/>
  <c r="AM19" i="10" s="1"/>
  <c r="AL19" i="10"/>
  <c r="AV19" i="10" s="1"/>
  <c r="AC22" i="10"/>
  <c r="AM22" i="10" s="1"/>
  <c r="AL22" i="10"/>
  <c r="AV22" i="10" s="1"/>
  <c r="AC26" i="10"/>
  <c r="AM26" i="10" s="1"/>
  <c r="AL26" i="10"/>
  <c r="AV26" i="10" s="1"/>
  <c r="AC31" i="10"/>
  <c r="AM31" i="10" s="1"/>
  <c r="AL31" i="10"/>
  <c r="AV31" i="10" s="1"/>
  <c r="AC33" i="10"/>
  <c r="AM33" i="10" s="1"/>
  <c r="AL33" i="10"/>
  <c r="AV33" i="10" s="1"/>
  <c r="AC38" i="10"/>
  <c r="AM38" i="10" s="1"/>
  <c r="AL38" i="10"/>
  <c r="AV38" i="10" s="1"/>
  <c r="AC45" i="10"/>
  <c r="AM45" i="10" s="1"/>
  <c r="AL45" i="10"/>
  <c r="AV45" i="10" s="1"/>
  <c r="AC48" i="10"/>
  <c r="AM48" i="10" s="1"/>
  <c r="AL48" i="10"/>
  <c r="AV48" i="10" s="1"/>
  <c r="AC51" i="10"/>
  <c r="AM51" i="10" s="1"/>
  <c r="AL51" i="10"/>
  <c r="AV51" i="10" s="1"/>
  <c r="AC56" i="10"/>
  <c r="AM56" i="10" s="1"/>
  <c r="AL56" i="10"/>
  <c r="AV56" i="10" s="1"/>
  <c r="AC59" i="10"/>
  <c r="AM59" i="10" s="1"/>
  <c r="AL59" i="10"/>
  <c r="AV59" i="10" s="1"/>
  <c r="AC62" i="10"/>
  <c r="AM62" i="10" s="1"/>
  <c r="AL62" i="10"/>
  <c r="AV62" i="10" s="1"/>
  <c r="AC68" i="10"/>
  <c r="AM68" i="10" s="1"/>
  <c r="AL68" i="10"/>
  <c r="AV68" i="10" s="1"/>
  <c r="AC70" i="10"/>
  <c r="AM70" i="10" s="1"/>
  <c r="AL70" i="10"/>
  <c r="AV70" i="10" s="1"/>
  <c r="AC81" i="10"/>
  <c r="AM81" i="10" s="1"/>
  <c r="AL81" i="10"/>
  <c r="AV81" i="10" s="1"/>
  <c r="AC39" i="10"/>
  <c r="AM39" i="10" s="1"/>
  <c r="AL39" i="10"/>
  <c r="AV39" i="10" s="1"/>
  <c r="BE39" i="10" s="1"/>
  <c r="AC35" i="10"/>
  <c r="AM35" i="10" s="1"/>
  <c r="AL35" i="10"/>
  <c r="AV35" i="10" s="1"/>
  <c r="BE35" i="10" s="1"/>
  <c r="AC28" i="10"/>
  <c r="AM28" i="10" s="1"/>
  <c r="AL28" i="10"/>
  <c r="AV28" i="10" s="1"/>
  <c r="AY82" i="10"/>
  <c r="BB90" i="10" l="1"/>
  <c r="BE57" i="10"/>
  <c r="BF57" i="10" s="1"/>
  <c r="AW57" i="10"/>
  <c r="AM90" i="10"/>
  <c r="BE28" i="10"/>
  <c r="AW28" i="10"/>
  <c r="BE81" i="10"/>
  <c r="AW81" i="10"/>
  <c r="BE70" i="10"/>
  <c r="AW70" i="10"/>
  <c r="BE68" i="10"/>
  <c r="AW68" i="10"/>
  <c r="BE62" i="10"/>
  <c r="BF62" i="10" s="1"/>
  <c r="AW62" i="10"/>
  <c r="BE59" i="10"/>
  <c r="BF59" i="10" s="1"/>
  <c r="AW59" i="10"/>
  <c r="BE56" i="10"/>
  <c r="BF56" i="10" s="1"/>
  <c r="AW56" i="10"/>
  <c r="BE51" i="10"/>
  <c r="BF51" i="10" s="1"/>
  <c r="AW51" i="10"/>
  <c r="BE48" i="10"/>
  <c r="AW48" i="10"/>
  <c r="BE45" i="10"/>
  <c r="BF45" i="10" s="1"/>
  <c r="AW45" i="10"/>
  <c r="BE38" i="10"/>
  <c r="BF38" i="10" s="1"/>
  <c r="AW38" i="10"/>
  <c r="BE33" i="10"/>
  <c r="BF33" i="10" s="1"/>
  <c r="AW33" i="10"/>
  <c r="BE31" i="10"/>
  <c r="BF31" i="10" s="1"/>
  <c r="AW31" i="10"/>
  <c r="BE26" i="10"/>
  <c r="BE24" i="10" s="1"/>
  <c r="BE22" i="10"/>
  <c r="AW22" i="10"/>
  <c r="BE19" i="10"/>
  <c r="AW19" i="10"/>
  <c r="BE15" i="10"/>
  <c r="BF15" i="10" s="1"/>
  <c r="BG15" i="10" s="1"/>
  <c r="AW15" i="10"/>
  <c r="BE13" i="10"/>
  <c r="AW13" i="10"/>
  <c r="BE10" i="10"/>
  <c r="AW10" i="10"/>
  <c r="AV7" i="10"/>
  <c r="AW7" i="10" s="1"/>
  <c r="AL90" i="10"/>
  <c r="AM91" i="10" s="1"/>
  <c r="BD6" i="10"/>
  <c r="BF49" i="10"/>
  <c r="BD47" i="10"/>
  <c r="AW66" i="10"/>
  <c r="AW35" i="10"/>
  <c r="AW39" i="10"/>
  <c r="BE82" i="10"/>
  <c r="AW82" i="10"/>
  <c r="BE71" i="10"/>
  <c r="AW71" i="10"/>
  <c r="BE69" i="10"/>
  <c r="AW69" i="10"/>
  <c r="BE67" i="10"/>
  <c r="AW67" i="10"/>
  <c r="BE64" i="10"/>
  <c r="AW64" i="10"/>
  <c r="BE60" i="10"/>
  <c r="BF60" i="10" s="1"/>
  <c r="AW60" i="10"/>
  <c r="BE58" i="10"/>
  <c r="AW58" i="10"/>
  <c r="BE53" i="10"/>
  <c r="AW53" i="10"/>
  <c r="BE50" i="10"/>
  <c r="AW50" i="10"/>
  <c r="BE46" i="10"/>
  <c r="BF46" i="10" s="1"/>
  <c r="AW46" i="10"/>
  <c r="BE40" i="10"/>
  <c r="BF40" i="10" s="1"/>
  <c r="AW40" i="10"/>
  <c r="BE37" i="10"/>
  <c r="BF37" i="10" s="1"/>
  <c r="AW37" i="10"/>
  <c r="BE34" i="10"/>
  <c r="BF34" i="10" s="1"/>
  <c r="AW34" i="10"/>
  <c r="BE32" i="10"/>
  <c r="BF32" i="10" s="1"/>
  <c r="AW32" i="10"/>
  <c r="BE30" i="10"/>
  <c r="AW30" i="10"/>
  <c r="BE23" i="10"/>
  <c r="AW23" i="10"/>
  <c r="BE20" i="10"/>
  <c r="AW20" i="10"/>
  <c r="BE14" i="10"/>
  <c r="BF14" i="10" s="1"/>
  <c r="AW14" i="10"/>
  <c r="BE11" i="10"/>
  <c r="AW11" i="10"/>
  <c r="BD17" i="10"/>
  <c r="BF18" i="10"/>
  <c r="BG36" i="10"/>
  <c r="BD63" i="10"/>
  <c r="BF66" i="10"/>
  <c r="BF35" i="10"/>
  <c r="BD29" i="10"/>
  <c r="BF39" i="10"/>
  <c r="V90" i="10"/>
  <c r="S23" i="10"/>
  <c r="S51" i="10"/>
  <c r="S50" i="10"/>
  <c r="R49" i="10"/>
  <c r="S49" i="10" s="1"/>
  <c r="R48" i="10"/>
  <c r="S48" i="10" s="1"/>
  <c r="R62" i="10"/>
  <c r="S62" i="10" s="1"/>
  <c r="R64" i="10"/>
  <c r="S64" i="10" s="1"/>
  <c r="R57" i="10"/>
  <c r="S57" i="10" s="1"/>
  <c r="R56" i="10"/>
  <c r="S56" i="10" s="1"/>
  <c r="R54" i="10"/>
  <c r="S54" i="10" s="1"/>
  <c r="S53" i="10"/>
  <c r="S18" i="10"/>
  <c r="R31" i="10"/>
  <c r="S31" i="10" s="1"/>
  <c r="R30" i="10"/>
  <c r="S30" i="10" s="1"/>
  <c r="R11" i="10"/>
  <c r="S11" i="10" s="1"/>
  <c r="R10" i="10"/>
  <c r="S10" i="10" s="1"/>
  <c r="R8" i="10"/>
  <c r="R20" i="10"/>
  <c r="S20" i="10" s="1"/>
  <c r="R40" i="10"/>
  <c r="S40" i="10" s="1"/>
  <c r="R19" i="10"/>
  <c r="S19" i="10" s="1"/>
  <c r="R13" i="10"/>
  <c r="S13" i="10" s="1"/>
  <c r="BE12" i="10" l="1"/>
  <c r="BE21" i="10"/>
  <c r="BG39" i="10"/>
  <c r="BG35" i="10"/>
  <c r="BG14" i="10"/>
  <c r="BG12" i="10" s="1"/>
  <c r="BE29" i="10"/>
  <c r="BF30" i="10"/>
  <c r="BG37" i="10"/>
  <c r="BG46" i="10"/>
  <c r="BE52" i="10"/>
  <c r="BF53" i="10"/>
  <c r="BG60" i="10"/>
  <c r="BE63" i="10"/>
  <c r="BF64" i="10"/>
  <c r="BG66" i="10"/>
  <c r="BG18" i="10"/>
  <c r="BE7" i="10"/>
  <c r="AV90" i="10"/>
  <c r="AW91" i="10" s="1"/>
  <c r="AW90" i="10"/>
  <c r="BF13" i="10"/>
  <c r="BF12" i="10" s="1"/>
  <c r="BG38" i="10"/>
  <c r="BG45" i="10"/>
  <c r="BE47" i="10"/>
  <c r="BF48" i="10"/>
  <c r="BG56" i="10"/>
  <c r="BE27" i="10"/>
  <c r="BF28" i="10"/>
  <c r="BD90" i="10"/>
  <c r="BE17" i="10"/>
  <c r="BE80" i="10"/>
  <c r="X90" i="10"/>
  <c r="S8" i="10"/>
  <c r="W90" i="10"/>
  <c r="AY50" i="10"/>
  <c r="AY54" i="10"/>
  <c r="AY20" i="10"/>
  <c r="BK100" i="10"/>
  <c r="BK99" i="10"/>
  <c r="R71" i="10"/>
  <c r="S71" i="10" s="1"/>
  <c r="S38" i="10"/>
  <c r="S35" i="10"/>
  <c r="R9" i="10"/>
  <c r="S9" i="10" s="1"/>
  <c r="R34" i="10"/>
  <c r="S34" i="10" s="1"/>
  <c r="R46" i="10"/>
  <c r="S46" i="10" s="1"/>
  <c r="R45" i="10"/>
  <c r="S45" i="10" s="1"/>
  <c r="R44" i="10"/>
  <c r="S44" i="10" s="1"/>
  <c r="S72" i="10"/>
  <c r="R69" i="10"/>
  <c r="S69" i="10" s="1"/>
  <c r="R68" i="10"/>
  <c r="S68" i="10" s="1"/>
  <c r="R61" i="10"/>
  <c r="S61" i="10" s="1"/>
  <c r="S60" i="10"/>
  <c r="R59" i="10"/>
  <c r="S59" i="10" s="1"/>
  <c r="R58" i="10"/>
  <c r="S58" i="10" s="1"/>
  <c r="BG29" i="10" l="1"/>
  <c r="BF50" i="10"/>
  <c r="BF47" i="10" s="1"/>
  <c r="AY47" i="10"/>
  <c r="BF54" i="10"/>
  <c r="BF27" i="10"/>
  <c r="BG48" i="10"/>
  <c r="BE6" i="10"/>
  <c r="BE90" i="10" s="1"/>
  <c r="BF7" i="10"/>
  <c r="BG53" i="10"/>
  <c r="BF29" i="10"/>
  <c r="R90" i="10"/>
  <c r="AY77" i="10"/>
  <c r="BJ9" i="10"/>
  <c r="AY26" i="10"/>
  <c r="AY24" i="10" s="1"/>
  <c r="BJ36" i="10"/>
  <c r="BF23" i="10"/>
  <c r="BF20" i="10"/>
  <c r="BJ19" i="10"/>
  <c r="AY19" i="10"/>
  <c r="BJ13" i="10"/>
  <c r="BA73" i="10"/>
  <c r="BJ55" i="10"/>
  <c r="AY58" i="10"/>
  <c r="BF58" i="10" s="1"/>
  <c r="BG20" i="10" l="1"/>
  <c r="BG17" i="10" s="1"/>
  <c r="BG54" i="10"/>
  <c r="BG50" i="10"/>
  <c r="BG58" i="10"/>
  <c r="BF19" i="10"/>
  <c r="AY17" i="10"/>
  <c r="BG23" i="10"/>
  <c r="BJ35" i="10"/>
  <c r="Y90" i="10"/>
  <c r="AB90" i="10"/>
  <c r="BF71" i="10"/>
  <c r="BJ34" i="10"/>
  <c r="BF67" i="10"/>
  <c r="AY76" i="10"/>
  <c r="AY55" i="10"/>
  <c r="BF11" i="10"/>
  <c r="BF22" i="10"/>
  <c r="BF70" i="10"/>
  <c r="AY89" i="10"/>
  <c r="AY88" i="10" s="1"/>
  <c r="BJ41" i="10"/>
  <c r="AY73" i="10"/>
  <c r="AY81" i="10"/>
  <c r="AY80" i="10" s="1"/>
  <c r="BJ39" i="10"/>
  <c r="BJ37" i="10"/>
  <c r="BG70" i="10" l="1"/>
  <c r="BG22" i="10"/>
  <c r="BF55" i="10"/>
  <c r="AY52" i="10"/>
  <c r="BG67" i="10"/>
  <c r="BG71" i="10"/>
  <c r="BF17" i="10"/>
  <c r="BF21" i="10"/>
  <c r="AA90" i="10"/>
  <c r="AC91" i="10" s="1"/>
  <c r="BF69" i="10"/>
  <c r="BF10" i="10"/>
  <c r="AY78" i="10"/>
  <c r="BE73" i="10"/>
  <c r="BB73" i="10"/>
  <c r="AY90" i="10" l="1"/>
  <c r="BF91" i="10" s="1"/>
  <c r="BF6" i="10"/>
  <c r="BG21" i="10"/>
  <c r="BG55" i="10"/>
  <c r="BF52" i="10"/>
  <c r="AC90" i="10"/>
  <c r="BF82" i="10"/>
  <c r="BF79" i="10"/>
  <c r="AZ73" i="10"/>
  <c r="BG52" i="10" l="1"/>
  <c r="BG79" i="10"/>
  <c r="BG82" i="10"/>
  <c r="BF89" i="10"/>
  <c r="BF68" i="10"/>
  <c r="BF81" i="10"/>
  <c r="BF78" i="10"/>
  <c r="BF77" i="10"/>
  <c r="BC73" i="10"/>
  <c r="BJ62" i="10"/>
  <c r="BF73" i="10"/>
  <c r="BG90" i="10" l="1"/>
  <c r="BG73" i="10"/>
  <c r="BG78" i="10"/>
  <c r="BG68" i="10"/>
  <c r="BG63" i="10" s="1"/>
  <c r="BF63" i="10"/>
  <c r="BG77" i="10"/>
  <c r="BG81" i="10"/>
  <c r="BF88" i="10"/>
  <c r="BF76" i="10"/>
  <c r="BF80" i="10"/>
  <c r="BJ79" i="10"/>
  <c r="BJ77" i="10"/>
  <c r="BJ82" i="10"/>
  <c r="BJ81" i="10"/>
  <c r="BJ89" i="10"/>
  <c r="BJ90" i="10"/>
  <c r="BI62" i="10"/>
  <c r="BK62" i="10" s="1"/>
  <c r="BG91" i="10" l="1"/>
  <c r="BG76" i="10"/>
  <c r="BF90" i="10"/>
  <c r="BG80" i="10"/>
  <c r="BI13" i="10"/>
  <c r="BK13" i="10" s="1"/>
  <c r="BI19" i="10"/>
  <c r="BK19" i="10" s="1"/>
  <c r="BI41" i="10"/>
  <c r="BK41" i="10" s="1"/>
  <c r="BI34" i="10"/>
  <c r="BK34" i="10" s="1"/>
  <c r="BI35" i="10"/>
  <c r="BK35" i="10" s="1"/>
  <c r="BI36" i="10"/>
  <c r="BK36" i="10" s="1"/>
  <c r="BI79" i="10"/>
  <c r="BK79" i="10" s="1"/>
  <c r="BI77" i="10"/>
  <c r="BK77" i="10" s="1"/>
  <c r="BI89" i="10"/>
  <c r="BK89" i="10" s="1"/>
  <c r="BI81" i="10"/>
  <c r="BK81" i="10" s="1"/>
  <c r="BI37" i="10"/>
  <c r="BK37" i="10" s="1"/>
  <c r="BI39" i="10"/>
  <c r="BK39" i="10" s="1"/>
  <c r="BI82" i="10"/>
  <c r="BK82" i="10" s="1"/>
  <c r="BI55" i="10"/>
  <c r="BK55" i="10" s="1"/>
  <c r="BI9" i="10"/>
  <c r="BK9" i="10" s="1"/>
  <c r="BI90" i="10"/>
  <c r="BI91" i="10" l="1"/>
  <c r="BH25" i="10"/>
  <c r="BF92" i="10"/>
  <c r="BH7" i="10"/>
  <c r="BH88" i="10"/>
  <c r="BH16" i="10"/>
  <c r="BH42" i="10"/>
  <c r="BH74" i="10"/>
  <c r="BH43" i="10"/>
  <c r="BH75" i="10"/>
  <c r="BH41" i="10"/>
  <c r="BH65" i="10"/>
  <c r="BH9" i="10"/>
  <c r="BH8" i="10"/>
  <c r="BH61" i="10"/>
  <c r="BH72" i="10"/>
  <c r="BH57" i="10"/>
  <c r="BH36" i="10"/>
  <c r="BH44" i="10"/>
  <c r="BH39" i="10"/>
  <c r="BH35" i="10"/>
  <c r="BH37" i="10"/>
  <c r="BH18" i="10"/>
  <c r="BH15" i="10"/>
  <c r="BH31" i="10"/>
  <c r="BH33" i="10"/>
  <c r="BH45" i="10"/>
  <c r="BH51" i="10"/>
  <c r="BH59" i="10"/>
  <c r="BH14" i="10"/>
  <c r="BH32" i="10"/>
  <c r="BH34" i="10"/>
  <c r="BH40" i="10"/>
  <c r="BH46" i="10"/>
  <c r="BH60" i="10"/>
  <c r="BH66" i="10"/>
  <c r="BH49" i="10"/>
  <c r="BH38" i="10"/>
  <c r="BH56" i="10"/>
  <c r="BH62" i="10"/>
  <c r="BH48" i="10"/>
  <c r="BH13" i="10"/>
  <c r="BH64" i="10"/>
  <c r="BH30" i="10"/>
  <c r="BH28" i="10"/>
  <c r="BH53" i="10"/>
  <c r="BH20" i="10"/>
  <c r="BH54" i="10"/>
  <c r="BH50" i="10"/>
  <c r="BH58" i="10"/>
  <c r="BH23" i="10"/>
  <c r="BH47" i="10"/>
  <c r="BH29" i="10"/>
  <c r="BH27" i="10"/>
  <c r="BH11" i="10"/>
  <c r="BH71" i="10"/>
  <c r="BH70" i="10"/>
  <c r="BH22" i="10"/>
  <c r="BH67" i="10"/>
  <c r="BH19" i="10"/>
  <c r="BH21" i="10"/>
  <c r="BH17" i="10"/>
  <c r="BH26" i="10"/>
  <c r="BH10" i="10"/>
  <c r="BH69" i="10"/>
  <c r="BH55" i="10"/>
  <c r="BH6" i="10"/>
  <c r="BH82" i="10"/>
  <c r="BH52" i="10"/>
  <c r="BH79" i="10"/>
  <c r="BH73" i="10"/>
  <c r="BH89" i="10"/>
  <c r="BH78" i="10"/>
  <c r="BH68" i="10"/>
  <c r="BH77" i="10"/>
  <c r="BH81" i="10"/>
  <c r="BH76" i="10"/>
  <c r="BH80" i="10"/>
  <c r="BH63" i="10"/>
  <c r="BK90" i="10"/>
  <c r="BH12" i="10" l="1"/>
  <c r="BH24" i="10"/>
  <c r="BH90" i="10" l="1"/>
</calcChain>
</file>

<file path=xl/sharedStrings.xml><?xml version="1.0" encoding="utf-8"?>
<sst xmlns="http://schemas.openxmlformats.org/spreadsheetml/2006/main" count="701" uniqueCount="324">
  <si>
    <t>Исходные данные:</t>
  </si>
  <si>
    <t>№ п/п</t>
  </si>
  <si>
    <t>Наименование работ</t>
  </si>
  <si>
    <t>Расходы на оплату труда, руб.</t>
  </si>
  <si>
    <t>Расходы на машины и механизмы, руб.</t>
  </si>
  <si>
    <t>Накладные расходы, руб.</t>
  </si>
  <si>
    <t>Стоимость, руб. за ед. изм.</t>
  </si>
  <si>
    <t>Устранение засоров внутренних канализационных трубопроводов</t>
  </si>
  <si>
    <t>ручка</t>
  </si>
  <si>
    <t>единица  измерения</t>
  </si>
  <si>
    <t>кв.м.</t>
  </si>
  <si>
    <t>% расходов на управление</t>
  </si>
  <si>
    <t xml:space="preserve">% доля на содержание и ремонт дома </t>
  </si>
  <si>
    <t xml:space="preserve">код классификатора </t>
  </si>
  <si>
    <t xml:space="preserve">Итого % на содержание дома без услуг управления </t>
  </si>
  <si>
    <t>Оштукатуривание поверхностей цоколя из камня или бетона цементно- известковым или цементным раствором</t>
  </si>
  <si>
    <t>кв . м. отштука-туривае-мой поверх-ности</t>
  </si>
  <si>
    <t>кв . м. окрашенной поверхности</t>
  </si>
  <si>
    <t>кв. м. окраши-ваемой поверхности</t>
  </si>
  <si>
    <t>п/п. 4 Создание, восстановление или модернизация гидроизоляции стен</t>
  </si>
  <si>
    <t xml:space="preserve">пункт 1.6. Полы
п/п. 1. Устранение повреждений полов в местах общего пользования многоквартирного дома </t>
  </si>
  <si>
    <t xml:space="preserve">п/п. 11 Восстановление (ремонт) систем водоотвода </t>
  </si>
  <si>
    <t>Ремонт водосточных труб с люлек</t>
  </si>
  <si>
    <t xml:space="preserve">Снятие труб с коленами и воронками. Выправка помятых мест частей труб и креплений. Навеска труб с крепление к ухватам  проволокой или хомутами. Замена части ухватов и пробок. </t>
  </si>
  <si>
    <t>м. трубы</t>
  </si>
  <si>
    <t>кв.м. окрашенной поверхности</t>
  </si>
  <si>
    <t xml:space="preserve">кв.м. </t>
  </si>
  <si>
    <t xml:space="preserve">п/п. 2. Восстановление (ремонт) окон  в помещениях общеего пользования </t>
  </si>
  <si>
    <t>стр. 91
п.2.8.</t>
  </si>
  <si>
    <t>Ремонт фортачек</t>
  </si>
  <si>
    <t>стр. 92
п.2.25.</t>
  </si>
  <si>
    <t>Простая маслянная окраска оконных рам</t>
  </si>
  <si>
    <t>п/п. 6. Восстановление (ремонт) дверных и оконных откосов</t>
  </si>
  <si>
    <t>кв.м. откосов</t>
  </si>
  <si>
    <t xml:space="preserve">п/п.7 Прочие работы по ремонту лестниц </t>
  </si>
  <si>
    <t>Окрашивание маслянными составами торцов лестничных маршей и площадок</t>
  </si>
  <si>
    <t xml:space="preserve">Очистка поверхности от загрязнений. Грунтование кистью. Шлифование грунтовки. Окрашивание кистью. </t>
  </si>
  <si>
    <t>Окрашивание маслянными составами деревянных поручней</t>
  </si>
  <si>
    <t xml:space="preserve">Очистка поверхности от загрязнений. Грунтование кистью. Шлифование грунтовки. Окрашивание кистью. За 2 раза. </t>
  </si>
  <si>
    <t>м. поручня</t>
  </si>
  <si>
    <t xml:space="preserve">п/п. 13 Ремонт, утепление дверей с лестничных площадок  на чердак </t>
  </si>
  <si>
    <t>Прокладка трубопроводов водоснабжения из хлорированных поливинилхлоридных труб (ХПВХ): диаметром до 32 мм</t>
  </si>
  <si>
    <t xml:space="preserve">Разметка деталей, резка труб со снятием и зачисткой фасок. Установка скользящих опор под трубопровод. Предворительная сборка трубопровода. Прокладка трубопровода с соединением на клее. Установка арматуры муфтовой. Монтаж опор неподвижных. </t>
  </si>
  <si>
    <t>Смена горизонтальных участков трубопроводов канализации их полиэтиленовых труб высокой плотности диаметром 100 мм</t>
  </si>
  <si>
    <t xml:space="preserve">Снятие средств крепления . Разборка негодных труб и фасонных частей. Укладка новых труб с постановкой средств крепления. </t>
  </si>
  <si>
    <t>Смена вертикальных участков трубопроводов канализации их полиэтиленовых труб высокой плотности диаметром 100 мм</t>
  </si>
  <si>
    <t>пог.м.</t>
  </si>
  <si>
    <t xml:space="preserve">Замена автоматического выключателя </t>
  </si>
  <si>
    <t xml:space="preserve">Отсоединение подводящих шин от выключателя, открепление и снятие выключателя. Установка и закрепление нового выключателя, подсоединение к выключателю подводящих шин. </t>
  </si>
  <si>
    <t xml:space="preserve">автомат.выключатель </t>
  </si>
  <si>
    <t>Ремонт, замена внутридомовых электрических сетей</t>
  </si>
  <si>
    <t xml:space="preserve">Отсоединение проводов от  зажимов распределительных щитков и коробок. Вятягивание проводов из труб и каналов. Присоединение концов провода к зажимам распределительных щитков и коробок. </t>
  </si>
  <si>
    <t>щит</t>
  </si>
  <si>
    <t>Замена светильника на светильник с датчиком движения.</t>
  </si>
  <si>
    <t>светиль-ник</t>
  </si>
  <si>
    <t>ухват</t>
  </si>
  <si>
    <t xml:space="preserve">Замена части ухватов (стремян) и пробок. Снятие и установка новых ухватов (стремян) в прежние гнезда с заготовкой и заменой пробок (при необходимости). Укрепление водосточных труб, колен воронок, к ухвату проволокой или хомутами. </t>
  </si>
  <si>
    <t xml:space="preserve">Демонтаж светильника. Снятие плафона или рассеивателя (при необходимости), лампы. Монтаж светильника с датчиком движения. Установка нового источника света. Установка плафона или рассеивателя (при необходимости). Проверка работы светильника. </t>
  </si>
  <si>
    <t>стр. 165
 п. 3.5.</t>
  </si>
  <si>
    <t>Смена стекол на штапиках без замазки</t>
  </si>
  <si>
    <t>м фальца</t>
  </si>
  <si>
    <t>кв.м. общей площади</t>
  </si>
  <si>
    <t>Осмотр территории вокруг здания и фундамента</t>
  </si>
  <si>
    <t xml:space="preserve">кв. м. общей площади </t>
  </si>
  <si>
    <t xml:space="preserve"> Осмотр кирпичных и железобетонных стен, фасадов</t>
  </si>
  <si>
    <t xml:space="preserve">Осмотр железобетонных перекрытий </t>
  </si>
  <si>
    <t>Осмотр железобетонных покрытий</t>
  </si>
  <si>
    <t>кв.м. полов</t>
  </si>
  <si>
    <t>Осмотр внутренней отделки стен</t>
  </si>
  <si>
    <t>Проверка наличия трещин и повреждений внутренней отделки стен, наличия сырых пятен и ржавых потеков на поверхности стен</t>
  </si>
  <si>
    <t xml:space="preserve">Осмотр  заполнения дверных и оконных проемов </t>
  </si>
  <si>
    <t>Осмотр всех элементов кровель из штучных материалов, водостоков.</t>
  </si>
  <si>
    <t>Проверка наличия повреждений и смещения отдельных элементов кровли (асбоцементных плиток, листов, черепицы и др.), надлежащего напуска, неплотности в местах сопряжений с выступающими над крышей конструкциями, надежности крепления элементов кровель к обрешетке. Проверка  состояния кровли в местах примыканий, установки антен и крепления оттяжек. Проверка санитарного состония  кровли.</t>
  </si>
  <si>
    <t>кв.м. кровли</t>
  </si>
  <si>
    <t>квартир</t>
  </si>
  <si>
    <t>Промывка участка водопровода</t>
  </si>
  <si>
    <t>Присоединение шланга к трубопроводу. Промывка системы под давлением. Отсоединение шланга от трубопровода.</t>
  </si>
  <si>
    <t>куб.м. здания</t>
  </si>
  <si>
    <t>Прочистка канализационного лежака</t>
  </si>
  <si>
    <t xml:space="preserve">Снятие крышки ревизии. Устранение засора с помощью троса. Установка крышки ревизии. </t>
  </si>
  <si>
    <t>м. канализационного лежака</t>
  </si>
  <si>
    <t xml:space="preserve">Проверка исправности канализационных вытяжек </t>
  </si>
  <si>
    <t xml:space="preserve">Проверка исправности канализационных вытяжек. Прочистка засаренных вентиляционных каналов. Снятие вентиляционной решетки. Удаление засорения в пределах доступности с проверкой каналов. Установка вентиляционной решетки на прежнее место. </t>
  </si>
  <si>
    <t>кв.м.
общей площади</t>
  </si>
  <si>
    <t xml:space="preserve">Проведение технических осмотров и устанение незначительных неисправностей в системе вентиляции </t>
  </si>
  <si>
    <t>Осмотр электросети, арматуры, электооборудования на лестничных клетках</t>
  </si>
  <si>
    <t xml:space="preserve">Осмотр и проверка состояния линий электрических сетей и арматуры, групповых распределительных и предохранительных щитов и переходных коробок, силовых установок. </t>
  </si>
  <si>
    <t>м.</t>
  </si>
  <si>
    <t>измере-ние</t>
  </si>
  <si>
    <t xml:space="preserve"> прибор учета </t>
  </si>
  <si>
    <t>Визуальный осмотр узла учета и проверка наличия и нарушения пломб на ППР, вычислителе, датчиков давления и температур.</t>
  </si>
  <si>
    <t>прибор учета</t>
  </si>
  <si>
    <t xml:space="preserve">Проверка работоспособности запорной арматуры (герметичность перекрытия потока воды) для отключения фильтров. Разбор фильтра. Очистка фильтра от накипи (отложений). </t>
  </si>
  <si>
    <t>фильтр</t>
  </si>
  <si>
    <t xml:space="preserve">кв.м. территории </t>
  </si>
  <si>
    <t>Дератизация чердаков и повалов с применением зоокумарина</t>
  </si>
  <si>
    <t>п/п. 1 Ремонт, замена внутридомовых сетей водоснабжения</t>
  </si>
  <si>
    <t>пункт 2.3. Сиситема водоотведения</t>
  </si>
  <si>
    <t>п/п. 1. Смена отдельных участков трубопроводов канализации из полиэтиленовых труб высокой плотности</t>
  </si>
  <si>
    <t>п/п.  2. Смена отдельных участков внутренних чугунных канализационных труб и выпусков</t>
  </si>
  <si>
    <t>п/п.7. Ремонт, замена осветительных установок помещений общего пользования</t>
  </si>
  <si>
    <t>п/п.  8 Проведение технических осмотров и мелкий ремонт стен, полов, перекрытий</t>
  </si>
  <si>
    <t>п/п. 13. Проведение технических осмотров устранение незначительных неисправностей в электротехнических устройствах</t>
  </si>
  <si>
    <t xml:space="preserve">пункт 2.7. Устранение аварии и выполнение заявок населения </t>
  </si>
  <si>
    <t xml:space="preserve">п/п. 1.1.1. Подметание лестничных площадок и маршей </t>
  </si>
  <si>
    <t xml:space="preserve">п/п. 1.1.2. Мытье лестничных площадок и маршей </t>
  </si>
  <si>
    <t xml:space="preserve">п/п.7. Сдвижка и подметание снега при снегопаде на придомовой территории </t>
  </si>
  <si>
    <t xml:space="preserve">п/п. 9 Очистка кровли. </t>
  </si>
  <si>
    <t xml:space="preserve">кв. м. обраба-тывае-мых помеще-ний </t>
  </si>
  <si>
    <t>лестнич-ных площа-док</t>
  </si>
  <si>
    <t>пункт 1.9. Оконные и дверные проемы 
п.п. 1 Восстановление (ремонт) дверей в помещениях общего пользования</t>
  </si>
  <si>
    <t>пункт 1.10 Лестницы
п/п.5  Окраска металлических элементов лестниц</t>
  </si>
  <si>
    <t>п/п 9. Осмотр всех элементов кровли, водостоков</t>
  </si>
  <si>
    <t>п/п. 11. Проведение  технических осмотров и устранение незначительных неисправностей в системах водоснабжения и водоотведения</t>
  </si>
  <si>
    <t>м. трубоп-ровода</t>
  </si>
  <si>
    <t>кв.м. окраше-нной поверх-ности</t>
  </si>
  <si>
    <t>кв.м. общей площа-ди</t>
  </si>
  <si>
    <t>кв.м. общей площа-ди жилых поме-щений</t>
  </si>
  <si>
    <t>кв.м. убирае-мой площа-ди</t>
  </si>
  <si>
    <t>Цена работ (услуг) на 1 кв. м.  общей площади  жилых помеще-ний, руб,в месяц</t>
  </si>
  <si>
    <t>пункт 1.8. Крыши и кровли
п/п. 1.1. Устанение протечек кровли из штучных материалов</t>
  </si>
  <si>
    <t xml:space="preserve">п/п. 1. Устранение аварии на внутридомовых инженерных сетях и выполнение заявок населения
 (в домах, оборудованных газовыми плитами) </t>
  </si>
  <si>
    <t>Стоимость работ (услуг) в год, в процентах (%).</t>
  </si>
  <si>
    <t xml:space="preserve"> Общая площадь дома</t>
  </si>
  <si>
    <t>п/п.8 Ликвидация наледи</t>
  </si>
  <si>
    <t>Расходы на материальные ресурсы, руб.</t>
  </si>
  <si>
    <t>Цена выполнения работы на  1-ну ед-цу измерения, руб.</t>
  </si>
  <si>
    <t>Стоимость работ (услуг) за ед. измерения, руб.</t>
  </si>
  <si>
    <t>1 раз в год</t>
  </si>
  <si>
    <t>2 раза в год</t>
  </si>
  <si>
    <t xml:space="preserve">1 раз в год </t>
  </si>
  <si>
    <t>пункт 1.4. Балконы, козырьки, лоджии и эркеры
п/п. 1. Ремонт несущих конструкций балконов, лоджий, козырьков и эркеров</t>
  </si>
  <si>
    <t>Восстановление козырьков</t>
  </si>
  <si>
    <t>Пробивка отверстий в стенах с установкой деревянных пробок. Устройство козырьков с опалубкой на металлических кронштейнах. Покрытие зонтов кровельной сталью. Обделка примыканий к каменным стенам.</t>
  </si>
  <si>
    <t xml:space="preserve">петель </t>
  </si>
  <si>
    <t xml:space="preserve">п/п.2. Ремонт, замена, проверка приборов учета воды </t>
  </si>
  <si>
    <t xml:space="preserve">Замена прибора учета воды с фильтром </t>
  </si>
  <si>
    <t>счетчик воды</t>
  </si>
  <si>
    <t>Замена ламп накаливания</t>
  </si>
  <si>
    <t xml:space="preserve">Снятие перегоревшей лампы. Установка новой лампы. Проверка работы. </t>
  </si>
  <si>
    <t xml:space="preserve">шт. </t>
  </si>
  <si>
    <t>Накладные расходы, руб., 95,2%</t>
  </si>
  <si>
    <t xml:space="preserve">Расходы на управление, руб.,20 % </t>
  </si>
  <si>
    <t>Накладные расходы, руб.,95,2 %</t>
  </si>
  <si>
    <t>Расходы на управление, руб.,20 %</t>
  </si>
  <si>
    <t xml:space="preserve">Обслуживание и текущий ремонт конструктивных элементов многоквартирного дома </t>
  </si>
  <si>
    <t xml:space="preserve">Обслуживание и текущий ремонт помещений общего пользования многоквартирного дома </t>
  </si>
  <si>
    <t xml:space="preserve">п/п. 12. Проведение технических осмортров и устранение незначительных неисправностей в системах вентиляции </t>
  </si>
  <si>
    <t>3.2) коэффициент, учитывающий накладные расходы в размере 95,2 % расчитан от расходов на  оплату труда основных рабочих;</t>
  </si>
  <si>
    <t>в месяц</t>
  </si>
  <si>
    <t>в год</t>
  </si>
  <si>
    <t>тариф</t>
  </si>
  <si>
    <t>2 раза в месяц (2*12)</t>
  </si>
  <si>
    <t>1 раз в месяц (1*12)</t>
  </si>
  <si>
    <t>1 раз в 6 лет  (1/6)</t>
  </si>
  <si>
    <t>1 раз в 5 лет (1/5)</t>
  </si>
  <si>
    <t>2 раза в неделю (2*4*4)</t>
  </si>
  <si>
    <t xml:space="preserve">часть 1. Конструктивные элементы. </t>
  </si>
  <si>
    <t xml:space="preserve">
сборник</t>
  </si>
  <si>
    <t>часть</t>
  </si>
  <si>
    <t>тема</t>
  </si>
  <si>
    <t xml:space="preserve">п/п  </t>
  </si>
  <si>
    <t>п/п. 17 Окраска стен помещений общего пользования</t>
  </si>
  <si>
    <t xml:space="preserve">часть  2. Внутридомовое инженерное оборудование и технические устройства </t>
  </si>
  <si>
    <t xml:space="preserve">пункт 2.2. Системы холодного водоснабжения </t>
  </si>
  <si>
    <t>пунк 2.5. Внутридомовое элетро-,радио- и телеоборудование.</t>
  </si>
  <si>
    <t xml:space="preserve">п/п.1. Ремонт, замена шкафов вводных и ввводно-распределительных усройст. </t>
  </si>
  <si>
    <t>пункт 2.6. Подготовка многоквартирного дома к сезонной эксплуатации, проведение технических осмотров</t>
  </si>
  <si>
    <t>п/п. 1. Укрепление водосточных труб, колен, воронок</t>
  </si>
  <si>
    <t>п/п.  15. Проверка и ремонт коллективных приборов учета. п. 15.1 Проверка и обслуживание приборов учета воды
 диаметром 25-40 мм</t>
  </si>
  <si>
    <t>п.п. 3.1. Работы по санитарному содержанию помещений общего пользования  и фасадов</t>
  </si>
  <si>
    <t>п.п.3.4. Прочие работы. 1. Дератизация чердаков и подвалов</t>
  </si>
  <si>
    <t>часть  3. Санитарное содержание мест общего пользования и прочие работы</t>
  </si>
  <si>
    <t xml:space="preserve">п/п. 3.  Замена разбитых стекол окон и дверей в помещениях общего пользования. </t>
  </si>
  <si>
    <t>4 раза в год</t>
  </si>
  <si>
    <t>№ п/п стар.</t>
  </si>
  <si>
    <t>стра-ница, номер п.</t>
  </si>
  <si>
    <t>1. ФУНДАМЕНТЫ</t>
  </si>
  <si>
    <t>2. КРЫШИ</t>
  </si>
  <si>
    <t>3. ВОДОСТОКИ</t>
  </si>
  <si>
    <t xml:space="preserve">Периодич-ность выполне-
ния работ в год </t>
  </si>
  <si>
    <t>Всего по СОДЕРЖАНИЮ И РЕМОНТУ ОБЩЕГО ИМУЩЕСТВА</t>
  </si>
  <si>
    <t>9. САНИТАРНОЕ СОДЕРЖАНИЕ МЕСТ ОБЩЕГО ПОЛЬЗОВАНИЯ</t>
  </si>
  <si>
    <t xml:space="preserve">раценки для Московского региона (согласно сборника стоимости (расценки) работ и услуг по содержанию и ремонту общего имущества в МКД), расценки  на январь 2023 г. </t>
  </si>
  <si>
    <t xml:space="preserve">Расценки для Курской области (согласно региональных коэффициентов перехода от уровня цен Московского региона к уровню цен субъектов РФ), расценки по состоянию на январь 2023 г. (2023 - 1,067) (2024 - 1,057) </t>
  </si>
  <si>
    <t>Налоги и сборы, руб.,0,5 %</t>
  </si>
  <si>
    <t>Прибыль, руб., 10%</t>
  </si>
  <si>
    <t xml:space="preserve">стр. 138
п. 8.1. </t>
  </si>
  <si>
    <t xml:space="preserve">Осмотр территории вокруг здания с целью предупреждения изменения проектных параметров вертикальной планировки. Проверка технического состояния несущих железобетонных и каменных конструкций для выявления признаков неравномерных осадок фундаментов, коррозии арматуры в несущих конструкциях и условий и состояния кладки в домах с бетонными и железобетонными и каменными фундаментами.  Проверка технического состояния несущих деревянных конструкций для выявления признаков неравномерных осадок фундаментов, поражения гнилью и частичного разрушения деревянного основания в домах со столбцатыми деревянными фундаментами. При выявлении нарушений-детальное обследованиен и составление плана  мероприятий по устранению причин нарушения и восстановлению эксплуатационных свойств конструкций.Проверка состояния гидроизоляции фундаментов и систем водоотвода. Определение  и документальное фиксирование температуры вечномерзлых грунтов для фундаментов в условиях вечномерзлых грунтов. </t>
  </si>
  <si>
    <t>стр. 138
п.8.2.</t>
  </si>
  <si>
    <t xml:space="preserve">Выявление отклонений от проектных  условий эксплуатации, несанкционир.измен.конструктивного решения, признаков потери несущей способности, наличия деформаций, нарушения теплозащитных свойств, гидроизоляции м/ду цокольной частью здания и стенами, неисправности водоотводящих устройств. Выявление следов коррозии, диформации и  трещин в местах расположения арматуры и закладных деталей, наличия трещин в маестах примыкания внутренних поперечных стен к наружным стенам  из несущих и самонесущных панелей, из крупноразмерных блоков. Выявление повреждений в кладке, наличия и характера трещин, выветривания, отклонения от вертикали и выпучивание отдельных учатков стен, нарушения связей м/ду отдельными конструкциями в домах со стенами из мелких блоков, искусственных и естестаенных камней. Контроль состояния и восстановление металлических закладных деталей в домах со стенами из несущих и самонесущих панелей, из крупноразменных блоков.  Выявление нарушений отделки фасадов и их отдельных элементов, ослабление связи отделочных слоев со стенами, нарушений сплошности и герметичности наружних водостоков. Проверка  состояния  и работоспособности подсветки информационных знаков, входов в подъезды (домовые знаки и т.д.). Выявление нарушений и эксплуатационных качеств элементов металлических ограждений на балконах, лоджиях и козырьках. Контроль состояния отдельных элементов крылец и зонтов над входами в здание, в подвалы и над болконами. Контроль состояния плотности притворов входных дверей, самозакрывающихся устройств (доводчики, пружины), органичителей хода дверей (остановы). В случае выявления повреждений и нарушений- составление плана мероприятий  по инструментальному  обследованию стен. </t>
  </si>
  <si>
    <t>стр. 24 п. 4.6.</t>
  </si>
  <si>
    <t>Набивка полос штукатурной сетки в местах примыканий. Нанесение раствора на поверхности с разравниванием и затиркой накрывочного слоя. Отштукатуривание поверхности.</t>
  </si>
  <si>
    <t xml:space="preserve">стр. 139 
п.п 8.6. </t>
  </si>
  <si>
    <t xml:space="preserve">Выявление нарушений   условий эксплуатации, несанкционированных изменений конструктивного решения, выявления прогибов, трещин и колебаний, сопротивления теплопередаче,нарушений гидроизоляции и звукоизоляции, разрушения отделочных слоев.  Выявления наличия,  характера и величины трещин в теле перекрытия и в местах примыканий к стенам, отслоения защитного слоя бетона и оголения арматуры; коррозии арматуры в домах с перекрытиями из монолитного железобетона и сборных железобетонных плит. Выявление наличия, характера и величины трещин, смещения плит относительно одна другой по высоте, отслоения выровнивающего слоя в заделке швов, следов протечек или промерзаний на плитах и на стенах в местах опирания, отслоения защитного слоя бетона и оголении арматуры, коррозии арматуры  в домах с перектытиями из сборного железотетонного настила. Выявление поверхностных отколов и отслоения защитного слоя бетона в растянутой зоне, оголения и коррозии арматуры крупных выбоин и сколов бетона в сжатой зоне в домах с монолитными и сборными железобетонными балками  перектытий и покрытий. При выявлении повреждений и нарушений-разработка плана восстановительных работ (при неоходимости). </t>
  </si>
  <si>
    <t xml:space="preserve">стр. 140
п. 8.7. </t>
  </si>
  <si>
    <t>стр. 61
п.2.1.1.</t>
  </si>
  <si>
    <t>Смена рядового покрытия металлической кровли отдельными местами (простые крыши)</t>
  </si>
  <si>
    <t xml:space="preserve">Разборка старой кровли. Заготовка картин. Укладка картин с присоединением к старому покрытию. </t>
  </si>
  <si>
    <t>Постановка подкосов и стоек в отдельных местах провисания балок, прогонов, стропил</t>
  </si>
  <si>
    <t xml:space="preserve">Укладка разгрузочной доски. Установка стойки или подкоса на клиньях. Закрепление скобами. </t>
  </si>
  <si>
    <t>Укрепление стропильных ног</t>
  </si>
  <si>
    <t>Установка и снятие временных разгрузочных креплений. Удаление негодного элемента. Заготовка и установка нового элемента</t>
  </si>
  <si>
    <t>кв.м.
кровли</t>
  </si>
  <si>
    <t>стр. 65
п.2.7.</t>
  </si>
  <si>
    <t>м укрепленной конструкции</t>
  </si>
  <si>
    <t>стр. 65
п.2.8.</t>
  </si>
  <si>
    <t>стр. 140
п.9.3.</t>
  </si>
  <si>
    <t xml:space="preserve">стр.70 п. 11.2. </t>
  </si>
  <si>
    <t>м.трубы</t>
  </si>
  <si>
    <t>Укрепление водосточных труб, колен, воронок с люлек</t>
  </si>
  <si>
    <t xml:space="preserve">стр. 137
п. 1.2. </t>
  </si>
  <si>
    <t>п.м.</t>
  </si>
  <si>
    <t xml:space="preserve">стр.
140. 
п. 8.8. </t>
  </si>
  <si>
    <t xml:space="preserve">стр.
140. 
п. 8.9. </t>
  </si>
  <si>
    <t xml:space="preserve">Проверка целостности оконных и дверных заполнений, механической прочности и работоспособности фурнитуры элементов оконных и дверных заполнений. Проверка состояния древисины оконных и дверных коробок, переплетов и полотен. Проверка состояния узлов сопряжения переплетов  и дверных полотен плотности притворных оконных переплетов и дверей, заполнения фальцев. Проверка крепления и исправности оконных и дверных приборов. </t>
  </si>
  <si>
    <t>стр. 33
п. 17.4.3.</t>
  </si>
  <si>
    <t>стр. 34 п. 18.1.</t>
  </si>
  <si>
    <t>стр. 35 п. 18.11.</t>
  </si>
  <si>
    <t>плиток</t>
  </si>
  <si>
    <t>стр. 80
п.6.2.</t>
  </si>
  <si>
    <t xml:space="preserve">стр. 88 п. 5.1. </t>
  </si>
  <si>
    <t xml:space="preserve">стр. 88 п. 7.1. </t>
  </si>
  <si>
    <t xml:space="preserve">стр. 88 п. 7.2. </t>
  </si>
  <si>
    <t>Визуальный осмотр узла учета и проверка наличия и нарушения пломб (прибор учета воды диаметром 25-40мм)</t>
  </si>
  <si>
    <t>стр. 145 
п. 15.1.1</t>
  </si>
  <si>
    <t>Проверка работоспособности запорной арматуры, очистка фильтров. (приборов учета воды диаметром 25-40 мм)</t>
  </si>
  <si>
    <t>стр. 145 
п. 15.1.4</t>
  </si>
  <si>
    <t>стр. 112 п. 2.2.1.</t>
  </si>
  <si>
    <t>Перекрытие вентиля холодной воды перед прибором учета. Проверка его работоспособности. Отключение стояка холодной воды, сброс воды в канализацию. Демонтаж вентиля и установка нового при утечке через него в закрытом состоянии. Включение стояка холодной воды. Отсоединение запорно-распределительного крана на трубопроводах холодного водоснабжения и установка прямого бочонка в запорную арматуру (на фумленту). Демонтаж проставки на трубе после вентиля. Установка фильтра для очистки холодной воды (на фумленту). Отсоединение накидных гаек с медной трубки и ее снятие. Отрезание участка трубы по диаметру счетчика воды для установки прибора.  Нарезание резьбы на трубе, установка медной трубки и прикручивание ее накидными гайками. Демонтаж устаревшего или неисправного прибора учета воды. Присоединение присоединителя счетчика воды через муфту к трубе с новой резьбой. Установка счетчика воды (прикручивание гаек присоединителя на резьбу с друх сторон с покладкой). Крепление кронштейна. Сверление 4 отверстий в стенке сантехкабины в месте установки кронштейна. Забивание дюпелей. Установка кронштейна. Закрепление хомута кронштейна на участке трубы. Подготовка к гидравлическому испытанию трубопровода. Наружный осмотр трубопровода. Отсоедининие откидной гайки гибкой подводки от одного из элементов сантехнического оборудования квартиры (смеситель, бачек унитаза или смеситель на кухне). Присоединение гибкой подводки к гидравлическому ручному прессу. Перекрытие вентиля, находящегося перед счетчиком. Наполнение системы водой и подъем давления до заданного значения. Осмотр трубопровода. Отключение гидравлического насоса при обнаружении дефектов, сброс воды  в канализацию. Устраненте обнаруженных дифектов. Проведение гидравлических испытаний повторно до устранения течи в местах соединений. Отсоединение накидной гайки подводки от гидравлического пресса. Присоединение накидной гайки гибкой подводки к элементу сантехнического оборудования, от которого она была отсоединена.</t>
  </si>
  <si>
    <t>стр. 141 
п. 11.2.</t>
  </si>
  <si>
    <t>стр. 109
 п.
1.10.1</t>
  </si>
  <si>
    <t>стр. 141
п. 11.3.</t>
  </si>
  <si>
    <t>стр. 141
п. 11.4.</t>
  </si>
  <si>
    <t>стр. 116 п.1.2.</t>
  </si>
  <si>
    <t>стр. 116 п.1.4.</t>
  </si>
  <si>
    <t xml:space="preserve">стр. 152.
п. 1.1. </t>
  </si>
  <si>
    <t>Устранение аварии на внутридомовых  инженерных сетях и выполнения заявок населения при сроке эксплуатации многоквартирного дома до 10 лет (в дома, оборудованных газовыми плитами)</t>
  </si>
  <si>
    <t>стр.
141
п.13.1.</t>
  </si>
  <si>
    <t>стр.
142
п.13.4.</t>
  </si>
  <si>
    <t>стр.
142
п.13.5.</t>
  </si>
  <si>
    <t xml:space="preserve">стр. 124
 п. 1.2. </t>
  </si>
  <si>
    <t>стр. 132 п.4.</t>
  </si>
  <si>
    <t xml:space="preserve">стр.14
п. 7.3. </t>
  </si>
  <si>
    <t xml:space="preserve">стр. 185
п. 1.1.1.1. </t>
  </si>
  <si>
    <t xml:space="preserve">стр. 185
п. 1.1.2.1. </t>
  </si>
  <si>
    <t>Мытье  лестничных площадок и маршей и маршей нижних трех этажей (в доме без лифтов и мусоропровода)</t>
  </si>
  <si>
    <t>Подметание лестничных площадок и маршей нижних трех этажей с предварительным их увлажнением (в доме без лифтов и мусоропровода)</t>
  </si>
  <si>
    <t xml:space="preserve">стр. 215
п. 1.2. </t>
  </si>
  <si>
    <t xml:space="preserve"> Осмотр чердаков и подвалов. Уборка старых приманок. Расстановка новых приманок. </t>
  </si>
  <si>
    <t>стр. 44 п. 1.2.</t>
  </si>
  <si>
    <t>стр. 117 п.4.</t>
  </si>
  <si>
    <t xml:space="preserve">Снятие крышки ревизии. Устранение зосора с помощь. троса. Установка крышки ревизии. </t>
  </si>
  <si>
    <t>стр. 134.
 п. 7.8.</t>
  </si>
  <si>
    <t>Мытье  лестничных площадок и маршей с периодической сменой воды или моющего раствора.</t>
  </si>
  <si>
    <t xml:space="preserve">Прибыль руб.,10 % </t>
  </si>
  <si>
    <t>Расходы на оплату труда, руб.                  Коэф.0,64</t>
  </si>
  <si>
    <t>Расходы на материальные затраты, руб.         Коэф.1,01</t>
  </si>
  <si>
    <t>Расходы на машины и механизмы, руб.          Коэф.0,83</t>
  </si>
  <si>
    <t>Налоги и сборы, руб., 0,5%</t>
  </si>
  <si>
    <t xml:space="preserve">11. Сдвижка и подметание снега при снегопаде на придомовой территории </t>
  </si>
  <si>
    <t>12. Ликвидация наледи</t>
  </si>
  <si>
    <t>13. Очистка кровли</t>
  </si>
  <si>
    <t>кв.м.окрашиваемой поверхности</t>
  </si>
  <si>
    <t xml:space="preserve">Расходы на материальные затраты, руб.         </t>
  </si>
  <si>
    <t xml:space="preserve">Расходы на оплату труда, руб.                                    </t>
  </si>
  <si>
    <t xml:space="preserve">Расходы на машины и механизмы, руб.          </t>
  </si>
  <si>
    <t>Расходы на управление, руб.</t>
  </si>
  <si>
    <t>Налоги и сборы, руб.</t>
  </si>
  <si>
    <t xml:space="preserve">Прибыль руб. </t>
  </si>
  <si>
    <t>Стоимость работ (услуг) в год, руб.</t>
  </si>
  <si>
    <t xml:space="preserve">2) Справочника нормативов  стоимости (расценки) работ и услуг по содержанию и ремонту общего имущества в многоквартирном доме (выпуск 11, Москва «Центр муниципальной экономики
 и права 2023 г.). </t>
  </si>
  <si>
    <t>3.1) материалы 1,01 ; оплата труда 0,64; эксплуатация машин и механизмов 0,83.;</t>
  </si>
  <si>
    <t>3.3) коэффициент, учитывающий  расходы на управление в размере 20,0 % расчитан  от расходов на оплату труда основных рабочих.</t>
  </si>
  <si>
    <t>3.4) коэффициент, учитывающий налоги и сборы в размере 0,5 %,  расчитан  от суммы всех расходов;</t>
  </si>
  <si>
    <t>3.5) коэффициент, учитывающий прибыль в размере 10,0%  расчитан  от суммы всех расходов;</t>
  </si>
  <si>
    <t>и письма Министерства экономического развития Российской Федерации от от 29.09.2023 г. № 35493-ВД/Д14и  и прогноза индексов-дефляторов и индексов цен производителей по видам экономической деятельности на период до 2025 и 2026гг.:</t>
  </si>
  <si>
    <t>4.1) коэффициент, применяемый на 2023 год -106,7%;</t>
  </si>
  <si>
    <t>4.2) коэффициент, применяемый на 2024 год -105,7%.</t>
  </si>
  <si>
    <t>1) Постановлением Правительства РФ от 03.04.2013 N 290, Минимальным перечнем выполняемых работ (оказываемых услуг), по техническому обслуживанию и ремонту внутридомового и (или) внутриквартирного газового оборудования, утвержденным постановлением Правительства РФ от 14.05.2013 г. № 410, видами работ по капитальному ремонту многоквартирных домов в соответствии с п.1 ст. 166 ЖК РФ, Мероприятиями  по энергосбережению и повышению эффективности использования энергетических ресурсов, утвержденными приказом Минрегионразвития РФ от 02.09.2010 № 394 и порядке их оказания и выполнения" (вместе с "Правилами оказания услуг и выполнения работ, необходимых для обеспечения надлежащего содержания общего имущества в многоквартирном
 доме").</t>
  </si>
  <si>
    <t xml:space="preserve">3). Для пересчета стоимости работ и услуг по ремонту и содержанию общего имущества в многоквартирном доме приведены из уровня цен Московского региона в уровень цен по Курской области РФ,
применяются коэффициенты перехода, приведенные в Приложении № 1 справочника нормативов  стоимости (расценки) работ и услуг по содержанию и ремонту общего имущества в многоквартирном доме (выпуск 11, Москва «Центр муниципальной экономики и права 2023 г.): </t>
  </si>
  <si>
    <t xml:space="preserve">4) Для пересчета стоимости работ и услуг по ремонту и содержанию общего имущества в многоквартирном доме на 2023 год и 2024 год применены коэффициенты  согласно постановления 
Правительства РФ  от 14.11.2015 г. № 1234 </t>
  </si>
  <si>
    <t xml:space="preserve">Выполнение работ, связанных с ликвидацией аварий и неисправностей внутридомового оборудования и сетей водоотведения, холодного  водоснабжения, электроснабжения, газоснабжения  по заявкам и указаниям руководителей, специалистов и служащих аварийно-ремонтной службы. Содержанием техники  в исправном состоянии ее по назначению. </t>
  </si>
  <si>
    <t>*</t>
  </si>
  <si>
    <t>**</t>
  </si>
  <si>
    <t>Периодическая проверка дымоходов и вентканалов от газоиспользующего оборудования в отопительный сезон  в многоквартирных жилых домах 3 раза в год</t>
  </si>
  <si>
    <t xml:space="preserve">Техническое обслуживание внутридомовых газопроводов </t>
  </si>
  <si>
    <t>Техническое обслуживание внутридомового газопровода.
Проверка герметичности фасадного газопровода. 
Проверка герметичности внутридомового газопровода и технологических устройств на нем: 
при количестве приборов (6-10) на одном стояке (за один стояк) 
при количестве приборов (свыше 15) на одном стояке (за один стояк)</t>
  </si>
  <si>
    <t>4. ТЕХНИЧЕСКОЕ ОБСЛУЖИВАНИЕ ВНУТРИДОМОВЫХ ГАЗОПРОВОДОВ</t>
  </si>
  <si>
    <t>5. КОЗЫРЬКИ</t>
  </si>
  <si>
    <t>6. ПОДЪЕЗДЫ</t>
  </si>
  <si>
    <t>7. ПРИБОРЫ УЧЕТА ВОДЫ</t>
  </si>
  <si>
    <t>8. СЕТИ ВОДОСНАБЖЕНИЯ И ВОДООТВЕДЕНИЯ</t>
  </si>
  <si>
    <t>9. СЕТИ ЭЛЕКТРОСНАБЖЕНИЯ</t>
  </si>
  <si>
    <t xml:space="preserve">5.) п.4. Проведение технических осмотров и устранение незначительных неисправностей в системе вентиляции-расчет  стоимости работ и услуг выполнен по аналогии с расчетом по МКД № 6 по ул. Школьной по проекту договора с ООО "СТРОЙПРОЕКТ"  </t>
  </si>
  <si>
    <t>6.)п.4. Техническое обслуживание внутридомовых газопроводов -   расчет стоимости работ и услуг выполнен по аналогии с расчетом по МКД № 6 по ул. Школьной  договор на обслуживание ВДГО с АО " Газпром газораспределение Курск" п.Кшенский   № 4751/К-23 от 01.12.2023г.</t>
  </si>
  <si>
    <t xml:space="preserve"> Планируемый объем выполняемых работ на 2025 г</t>
  </si>
  <si>
    <t>2024г. МКД г. Дмитриев, ул. Чапаева, д. 17     /           4</t>
  </si>
  <si>
    <t>МКД г. Дмитриев, ул.                                                                    Состав работ /Статья расходов</t>
  </si>
  <si>
    <t>Расчет стоимости работ и услуг по содержанию и ремонту общего имущества в многоквартирном доме на 2025 г.</t>
  </si>
  <si>
    <t>Справочно: Стоимость работ и услуг по содержанию и ремонту общего  имущества в многоквартирном доме на 2025 год рассчитана в соответствии :</t>
  </si>
  <si>
    <t>Перечень единичных расценок работ и услуг  по содержанию и ремонту общего имущества многоквартирных домов приведены в ценах по состоянию на декабрь 2024 года.</t>
  </si>
  <si>
    <t>Работы по содержанию лестниц многоквартирных домов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</si>
  <si>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работ; выявление деформации и повреждений в несущих конструкциях, надежности крепления ограждений, выбоин и сколов в ступенях; проверка состояния и при необходимости восстановление штукатурного слоя или окраска металлических косоуров краской, обеспечивающей предел огнестойкости 1 час в домах с лестницами по стальным косоурам;</t>
  </si>
  <si>
    <t>Работы, выполняемые в целях надлежащего содержания перегородок в многоквартирных домах</t>
  </si>
  <si>
    <t xml:space="preserve"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трубопроводов; проверка звукоизоляции и огнезащиты;
При выявлении повреждений и нарушений - разработка плана восстановительных работ (при необходимости), проведение восстановительных работ.
</t>
  </si>
  <si>
    <t>Работы, выполняемые в целях надлежащего содержания полов помещений, относящихся к общему имуществу в многоквартирном доме:</t>
  </si>
  <si>
    <t>Проверка состояния основания, поверхностного слоя и работоспособности системы вентиляции (для деревянных полов).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</si>
  <si>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Работы, выполняемые в целях надлежащего содержания печей, каминов и очагов в многоквартирных домах</t>
  </si>
  <si>
    <t>устранение неисправностей печей, каминов и очагов, влекущих к нарушению противопожарных требований и утечке газа, а также обледенение оголовков дымовых труб (дымоходов);</t>
  </si>
  <si>
    <t>очистка от сажи дымоходов и труб печей;</t>
  </si>
  <si>
    <t>устранение завалов в дымовых каналах.</t>
  </si>
  <si>
    <t>определение целостности конструкций и проверка работоспособности дымоходов печей, каминов и очагов;устранение неисправностей печей, каминов и очагов, влекущих к нарушению противопожарных требований и утечке газа, а также обледенение оголовков дымовых труб (дымоходов);</t>
  </si>
  <si>
    <t>Работы по содержанию помещений, входящих в состав общего имущества в многоквартирном доме</t>
  </si>
  <si>
    <t>сухая и влажная уборка тамбуров, холлов, коридоров, галерей, лифтовых площадок и лифтовых холлов и кабин, лестничных площадок и маршей, пандусов; очистка систем защиты от грязи (металлических решеток, ячеистых покрытий, приямков, текстильных матов); 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</si>
  <si>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по мере необходимости</t>
  </si>
  <si>
    <t>11. Дератизация чердаков и подвалов</t>
  </si>
  <si>
    <t>10. Работы и услуги по содержанию иного общего имущества в многоквартирном доме</t>
  </si>
  <si>
    <t>сдвигание свежевыпавшего снега и очистка придомовой территории от снега и льда при наличии колейности свыше 5 см; очистка от мусора урн, установленных возле подъездов, и их промывка;очистка придомовой территории от снега наносного происхождения (или подметание такой территории, свободной от снежного покрова);очистка крышек люков колодцев и пожарных гидрантов от снега и льда толщиной слоя свыше 5 см; уборка и выкашивание газонов;</t>
  </si>
  <si>
    <t>по графику</t>
  </si>
  <si>
    <t>Работы по организации и содержанию мест (площадок) накопления твердых коммунальных отходов, (контейнерные площадки). Указанные работы не включают уборку мест погрузки твердых коммунальных отходов );Содержание сооружений  и оборудования,используемых для накопления жидких бытовых отходов в МКД,не подключенных к централизованной системе водоотведения; Вывоз жидких бытовых отходов из дворовых туалетов, вывоз бытовых сточных вод из септиков, находящихся на придомовой территории.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</si>
  <si>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выполнение заявок населения</t>
  </si>
  <si>
    <t>Обеспечение условий доступности для инвалидов помещения многоквартирного дома</t>
  </si>
  <si>
    <t>круглосуточно, по мере необходимости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</si>
</sst>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i/>
      <u/>
      <sz val="11"/>
      <name val="Arial"/>
      <family val="2"/>
      <charset val="204"/>
    </font>
    <font>
      <b/>
      <u/>
      <sz val="11"/>
      <color rgb="FF00B050"/>
      <name val="Arial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4" fontId="2" fillId="0" borderId="1" xfId="0" applyNumberFormat="1" applyFont="1" applyBorder="1" applyAlignment="1">
      <alignment wrapText="1"/>
    </xf>
    <xf numFmtId="0" fontId="2" fillId="4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4" fontId="1" fillId="5" borderId="1" xfId="0" applyNumberFormat="1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5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2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wrapText="1"/>
    </xf>
    <xf numFmtId="0" fontId="2" fillId="6" borderId="1" xfId="0" applyFont="1" applyFill="1" applyBorder="1" applyAlignment="1">
      <alignment vertical="center" wrapText="1"/>
    </xf>
    <xf numFmtId="4" fontId="2" fillId="6" borderId="1" xfId="0" applyNumberFormat="1" applyFont="1" applyFill="1" applyBorder="1" applyAlignment="1">
      <alignment vertical="center" wrapText="1"/>
    </xf>
    <xf numFmtId="4" fontId="1" fillId="6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4" fontId="2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" fontId="2" fillId="3" borderId="1" xfId="0" applyNumberFormat="1" applyFont="1" applyFill="1" applyBorder="1" applyAlignment="1">
      <alignment wrapText="1"/>
    </xf>
    <xf numFmtId="4" fontId="1" fillId="3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2" fillId="6" borderId="1" xfId="0" applyNumberFormat="1" applyFont="1" applyFill="1" applyBorder="1" applyAlignment="1">
      <alignment wrapText="1"/>
    </xf>
    <xf numFmtId="4" fontId="1" fillId="6" borderId="1" xfId="0" applyNumberFormat="1" applyFont="1" applyFill="1" applyBorder="1" applyAlignment="1">
      <alignment wrapText="1"/>
    </xf>
    <xf numFmtId="4" fontId="2" fillId="0" borderId="3" xfId="0" applyNumberFormat="1" applyFont="1" applyBorder="1" applyAlignment="1">
      <alignment wrapText="1"/>
    </xf>
    <xf numFmtId="0" fontId="2" fillId="6" borderId="1" xfId="0" applyFont="1" applyFill="1" applyBorder="1" applyAlignment="1">
      <alignment horizontal="center" vertical="center" wrapText="1"/>
    </xf>
    <xf numFmtId="4" fontId="2" fillId="6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0" fontId="2" fillId="4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4" fontId="2" fillId="0" borderId="2" xfId="0" applyNumberFormat="1" applyFont="1" applyBorder="1" applyAlignment="1">
      <alignment vertical="center" wrapText="1"/>
    </xf>
    <xf numFmtId="0" fontId="1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wrapText="1"/>
    </xf>
    <xf numFmtId="2" fontId="2" fillId="6" borderId="1" xfId="0" applyNumberFormat="1" applyFont="1" applyFill="1" applyBorder="1" applyAlignment="1">
      <alignment wrapText="1"/>
    </xf>
    <xf numFmtId="2" fontId="1" fillId="6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right" wrapText="1"/>
    </xf>
    <xf numFmtId="4" fontId="1" fillId="4" borderId="0" xfId="0" applyNumberFormat="1" applyFont="1" applyFill="1" applyAlignment="1">
      <alignment wrapText="1"/>
    </xf>
    <xf numFmtId="0" fontId="2" fillId="4" borderId="0" xfId="0" applyFont="1" applyFill="1"/>
    <xf numFmtId="4" fontId="1" fillId="4" borderId="0" xfId="0" applyNumberFormat="1" applyFont="1" applyFill="1"/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0" fontId="2" fillId="3" borderId="0" xfId="0" applyFont="1" applyFill="1" applyAlignment="1">
      <alignment wrapText="1"/>
    </xf>
    <xf numFmtId="4" fontId="1" fillId="3" borderId="0" xfId="0" applyNumberFormat="1" applyFont="1" applyFill="1" applyAlignment="1">
      <alignment wrapText="1"/>
    </xf>
    <xf numFmtId="0" fontId="1" fillId="3" borderId="0" xfId="0" applyFont="1" applyFill="1" applyAlignment="1">
      <alignment wrapText="1"/>
    </xf>
    <xf numFmtId="0" fontId="2" fillId="4" borderId="0" xfId="0" applyFont="1" applyFill="1" applyAlignment="1">
      <alignment vertical="center" wrapText="1"/>
    </xf>
    <xf numFmtId="4" fontId="1" fillId="4" borderId="0" xfId="0" applyNumberFormat="1" applyFont="1" applyFill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2" fillId="7" borderId="1" xfId="0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4" fontId="2" fillId="7" borderId="2" xfId="0" applyNumberFormat="1" applyFont="1" applyFill="1" applyBorder="1" applyAlignment="1">
      <alignment wrapText="1"/>
    </xf>
    <xf numFmtId="4" fontId="2" fillId="7" borderId="1" xfId="0" applyNumberFormat="1" applyFont="1" applyFill="1" applyBorder="1" applyAlignment="1">
      <alignment wrapText="1"/>
    </xf>
    <xf numFmtId="0" fontId="2" fillId="7" borderId="0" xfId="0" applyFont="1" applyFill="1" applyAlignment="1">
      <alignment wrapText="1"/>
    </xf>
    <xf numFmtId="4" fontId="1" fillId="6" borderId="1" xfId="0" applyNumberFormat="1" applyFont="1" applyFill="1" applyBorder="1" applyAlignment="1">
      <alignment horizontal="center" wrapText="1"/>
    </xf>
    <xf numFmtId="4" fontId="2" fillId="0" borderId="3" xfId="0" applyNumberFormat="1" applyFont="1" applyBorder="1" applyAlignment="1">
      <alignment horizontal="center" wrapText="1"/>
    </xf>
    <xf numFmtId="4" fontId="1" fillId="7" borderId="1" xfId="0" applyNumberFormat="1" applyFont="1" applyFill="1" applyBorder="1" applyAlignment="1">
      <alignment wrapText="1"/>
    </xf>
    <xf numFmtId="4" fontId="2" fillId="7" borderId="3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0" fontId="1" fillId="7" borderId="1" xfId="0" applyFont="1" applyFill="1" applyBorder="1" applyAlignment="1">
      <alignment vertical="center" wrapText="1"/>
    </xf>
    <xf numFmtId="0" fontId="1" fillId="7" borderId="1" xfId="0" applyFont="1" applyFill="1" applyBorder="1" applyAlignment="1">
      <alignment horizontal="right" wrapText="1"/>
    </xf>
    <xf numFmtId="0" fontId="2" fillId="4" borderId="1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1" fontId="2" fillId="0" borderId="1" xfId="0" applyNumberFormat="1" applyFont="1" applyBorder="1" applyAlignment="1">
      <alignment horizontal="left" wrapText="1"/>
    </xf>
    <xf numFmtId="4" fontId="2" fillId="0" borderId="0" xfId="0" applyNumberFormat="1" applyFont="1" applyAlignment="1">
      <alignment vertical="center" wrapText="1"/>
    </xf>
    <xf numFmtId="0" fontId="4" fillId="0" borderId="0" xfId="0" applyFont="1" applyAlignment="1">
      <alignment wrapText="1"/>
    </xf>
    <xf numFmtId="4" fontId="4" fillId="0" borderId="0" xfId="0" applyNumberFormat="1" applyFont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1" fillId="7" borderId="1" xfId="0" applyNumberFormat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2" fillId="4" borderId="1" xfId="0" applyFont="1" applyFill="1" applyBorder="1" applyAlignment="1">
      <alignment wrapText="1"/>
    </xf>
    <xf numFmtId="0" fontId="2" fillId="4" borderId="1" xfId="0" applyFont="1" applyFill="1" applyBorder="1" applyAlignment="1">
      <alignment wrapText="1"/>
    </xf>
    <xf numFmtId="4" fontId="1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4" fontId="1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vertical="center" wrapText="1"/>
    </xf>
    <xf numFmtId="4" fontId="1" fillId="4" borderId="1" xfId="0" applyNumberFormat="1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top" wrapText="1"/>
    </xf>
    <xf numFmtId="0" fontId="1" fillId="10" borderId="4" xfId="0" applyFont="1" applyFill="1" applyBorder="1" applyAlignment="1"/>
    <xf numFmtId="0" fontId="0" fillId="0" borderId="0" xfId="0" applyAlignment="1"/>
    <xf numFmtId="0" fontId="0" fillId="0" borderId="1" xfId="0" applyBorder="1" applyAlignment="1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9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1" fillId="5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4" borderId="0" xfId="0" applyFont="1" applyFill="1" applyAlignment="1">
      <alignment horizontal="right"/>
    </xf>
    <xf numFmtId="0" fontId="1" fillId="4" borderId="0" xfId="0" applyFont="1" applyFill="1" applyAlignment="1">
      <alignment horizontal="right" wrapText="1"/>
    </xf>
    <xf numFmtId="0" fontId="1" fillId="4" borderId="1" xfId="0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 applyAlignment="1">
      <alignment horizontal="center" vertical="center" wrapText="1"/>
    </xf>
    <xf numFmtId="0" fontId="1" fillId="4" borderId="0" xfId="0" applyFont="1" applyFill="1" applyAlignment="1">
      <alignment horizontal="center" vertical="center"/>
    </xf>
    <xf numFmtId="4" fontId="1" fillId="4" borderId="0" xfId="0" applyNumberFormat="1" applyFont="1" applyFill="1" applyAlignment="1">
      <alignment horizontal="right"/>
    </xf>
    <xf numFmtId="4" fontId="10" fillId="4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M190"/>
  <sheetViews>
    <sheetView tabSelected="1" view="pageBreakPreview" zoomScaleSheetLayoutView="100" workbookViewId="0">
      <pane xSplit="5" ySplit="4" topLeftCell="F83" activePane="bottomRight" state="frozen"/>
      <selection pane="topRight" activeCell="F1" sqref="F1"/>
      <selection pane="bottomLeft" activeCell="A5" sqref="A5"/>
      <selection pane="bottomRight" activeCell="BG83" sqref="BG83"/>
    </sheetView>
  </sheetViews>
  <sheetFormatPr defaultColWidth="9.140625" defaultRowHeight="15" outlineLevelCol="2" x14ac:dyDescent="0.25"/>
  <cols>
    <col min="1" max="1" width="5.5703125" style="2" customWidth="1" outlineLevel="1"/>
    <col min="2" max="2" width="4.7109375" style="2" hidden="1" customWidth="1"/>
    <col min="3" max="3" width="19" style="2" hidden="1" customWidth="1"/>
    <col min="4" max="4" width="24.28515625" style="2" hidden="1" customWidth="1"/>
    <col min="5" max="5" width="29.140625" style="2" hidden="1" customWidth="1"/>
    <col min="6" max="6" width="9.5703125" style="2" customWidth="1"/>
    <col min="7" max="7" width="27.42578125" style="2" customWidth="1"/>
    <col min="8" max="8" width="54.85546875" style="2" customWidth="1"/>
    <col min="9" max="9" width="8.140625" style="2" hidden="1" customWidth="1" outlineLevel="1"/>
    <col min="10" max="10" width="9.5703125" style="2" hidden="1" customWidth="1" outlineLevel="1"/>
    <col min="11" max="11" width="12.5703125" style="62" hidden="1" customWidth="1" outlineLevel="2"/>
    <col min="12" max="12" width="12.85546875" style="62" hidden="1" customWidth="1" outlineLevel="2"/>
    <col min="13" max="13" width="11.42578125" style="62" hidden="1" customWidth="1" outlineLevel="2"/>
    <col min="14" max="14" width="12.5703125" style="62" hidden="1" customWidth="1" outlineLevel="2"/>
    <col min="15" max="15" width="12.85546875" style="62" hidden="1" customWidth="1" outlineLevel="2"/>
    <col min="16" max="16" width="12.42578125" style="62" hidden="1" customWidth="1" outlineLevel="2"/>
    <col min="17" max="17" width="12.85546875" style="62" hidden="1" customWidth="1" outlineLevel="2"/>
    <col min="18" max="18" width="14.28515625" style="64" hidden="1" customWidth="1" outlineLevel="2"/>
    <col min="19" max="19" width="11.5703125" style="64" hidden="1" customWidth="1" outlineLevel="2"/>
    <col min="20" max="20" width="8.42578125" style="2" hidden="1" customWidth="1" outlineLevel="1"/>
    <col min="21" max="21" width="9.42578125" style="2" hidden="1" customWidth="1" outlineLevel="1"/>
    <col min="22" max="22" width="16.28515625" style="2" hidden="1" customWidth="1" outlineLevel="1"/>
    <col min="23" max="23" width="14.5703125" style="2" hidden="1" customWidth="1" outlineLevel="1"/>
    <col min="24" max="24" width="13.140625" style="2" hidden="1" customWidth="1" outlineLevel="1"/>
    <col min="25" max="26" width="15" style="2" hidden="1" customWidth="1" outlineLevel="1"/>
    <col min="27" max="27" width="14.85546875" style="2" hidden="1" customWidth="1" outlineLevel="1"/>
    <col min="28" max="28" width="15.28515625" style="2" hidden="1" customWidth="1" outlineLevel="1"/>
    <col min="29" max="29" width="16.5703125" style="2" hidden="1" customWidth="1" outlineLevel="1"/>
    <col min="30" max="30" width="9.7109375" style="19" hidden="1" customWidth="1" outlineLevel="1"/>
    <col min="31" max="31" width="10.85546875" style="2" hidden="1" customWidth="1" outlineLevel="1"/>
    <col min="32" max="32" width="12.7109375" style="2" hidden="1" customWidth="1" outlineLevel="1"/>
    <col min="33" max="33" width="13.28515625" style="2" hidden="1" customWidth="1" outlineLevel="1"/>
    <col min="34" max="34" width="14.140625" style="2" hidden="1" customWidth="1" outlineLevel="1"/>
    <col min="35" max="35" width="13.7109375" style="2" hidden="1" customWidth="1" outlineLevel="1"/>
    <col min="36" max="36" width="13.140625" style="2" hidden="1" customWidth="1" outlineLevel="1"/>
    <col min="37" max="38" width="12.28515625" style="2" hidden="1" customWidth="1" outlineLevel="1"/>
    <col min="39" max="39" width="14.42578125" style="2" hidden="1" customWidth="1" outlineLevel="1"/>
    <col min="40" max="40" width="9.5703125" style="19" customWidth="1" collapsed="1"/>
    <col min="41" max="41" width="9.42578125" style="2" customWidth="1"/>
    <col min="42" max="42" width="13.140625" style="2" hidden="1" customWidth="1"/>
    <col min="43" max="43" width="13.7109375" style="2" hidden="1" customWidth="1"/>
    <col min="44" max="44" width="12.140625" style="2" hidden="1" customWidth="1"/>
    <col min="45" max="45" width="12.7109375" style="2" hidden="1" customWidth="1"/>
    <col min="46" max="47" width="13.7109375" style="2" hidden="1" customWidth="1"/>
    <col min="48" max="48" width="12.7109375" style="2" hidden="1" customWidth="1"/>
    <col min="49" max="49" width="19.7109375" style="19" customWidth="1"/>
    <col min="50" max="50" width="13" style="19" customWidth="1"/>
    <col min="51" max="57" width="14.28515625" style="1" hidden="1" customWidth="1"/>
    <col min="58" max="58" width="12.85546875" style="1" customWidth="1"/>
    <col min="59" max="59" width="13.42578125" style="137" customWidth="1"/>
    <col min="60" max="60" width="12.28515625" style="19" customWidth="1"/>
    <col min="61" max="61" width="12.85546875" style="2" customWidth="1"/>
    <col min="62" max="62" width="13.85546875" style="2" customWidth="1"/>
    <col min="63" max="63" width="15.28515625" style="2" customWidth="1"/>
    <col min="64" max="64" width="14.7109375" style="2" customWidth="1"/>
    <col min="65" max="16384" width="9.140625" style="2"/>
  </cols>
  <sheetData>
    <row r="1" spans="1:65" s="16" customFormat="1" ht="15" customHeight="1" x14ac:dyDescent="0.25">
      <c r="B1" s="131" t="s">
        <v>299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131"/>
      <c r="AH1" s="131"/>
      <c r="AI1" s="131"/>
      <c r="AJ1" s="131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1"/>
      <c r="BC1" s="131"/>
      <c r="BD1" s="131"/>
      <c r="BE1" s="131"/>
      <c r="BF1" s="131"/>
      <c r="BG1" s="136"/>
      <c r="BH1" s="56"/>
    </row>
    <row r="2" spans="1:65" ht="15.75" x14ac:dyDescent="0.25">
      <c r="G2" s="17" t="s">
        <v>0</v>
      </c>
      <c r="H2" s="1" t="s">
        <v>123</v>
      </c>
      <c r="I2" s="1"/>
      <c r="K2" s="2"/>
      <c r="L2" s="2"/>
      <c r="M2" s="2"/>
      <c r="N2" s="2"/>
      <c r="O2" s="2"/>
      <c r="P2" s="2"/>
      <c r="Q2" s="2"/>
      <c r="R2" s="2"/>
      <c r="S2" s="2"/>
      <c r="T2" s="1"/>
      <c r="V2" s="18"/>
      <c r="W2" s="18"/>
      <c r="X2" s="18"/>
      <c r="Y2" s="18"/>
      <c r="Z2" s="18"/>
      <c r="AA2" s="18"/>
      <c r="AB2" s="18"/>
      <c r="AN2" s="107">
        <v>2093.1</v>
      </c>
      <c r="AO2" s="2" t="s">
        <v>10</v>
      </c>
      <c r="AP2" s="20"/>
      <c r="AQ2" s="18"/>
      <c r="AR2" s="18"/>
      <c r="AS2" s="18"/>
      <c r="AT2" s="18"/>
      <c r="AU2" s="18"/>
      <c r="AV2" s="18"/>
    </row>
    <row r="3" spans="1:65" ht="44.25" customHeight="1" x14ac:dyDescent="0.2">
      <c r="A3" s="127" t="s">
        <v>1</v>
      </c>
      <c r="B3" s="130" t="s">
        <v>175</v>
      </c>
      <c r="C3" s="130" t="s">
        <v>158</v>
      </c>
      <c r="D3" s="130"/>
      <c r="E3" s="130"/>
      <c r="F3" s="130"/>
      <c r="G3" s="130" t="s">
        <v>2</v>
      </c>
      <c r="H3" s="130" t="s">
        <v>298</v>
      </c>
      <c r="I3" s="130" t="s">
        <v>9</v>
      </c>
      <c r="J3" s="130"/>
      <c r="K3" s="127" t="s">
        <v>183</v>
      </c>
      <c r="L3" s="127"/>
      <c r="M3" s="127"/>
      <c r="N3" s="127"/>
      <c r="O3" s="127"/>
      <c r="P3" s="127"/>
      <c r="Q3" s="127"/>
      <c r="R3" s="127"/>
      <c r="S3" s="21"/>
      <c r="T3" s="130" t="s">
        <v>9</v>
      </c>
      <c r="U3" s="130"/>
      <c r="V3" s="127" t="s">
        <v>184</v>
      </c>
      <c r="W3" s="127"/>
      <c r="X3" s="127"/>
      <c r="Y3" s="127"/>
      <c r="Z3" s="127"/>
      <c r="AA3" s="127"/>
      <c r="AB3" s="127"/>
      <c r="AC3" s="127"/>
      <c r="AD3" s="130" t="s">
        <v>9</v>
      </c>
      <c r="AE3" s="130"/>
      <c r="AF3" s="127" t="s">
        <v>184</v>
      </c>
      <c r="AG3" s="127"/>
      <c r="AH3" s="127"/>
      <c r="AI3" s="127"/>
      <c r="AJ3" s="127"/>
      <c r="AK3" s="127"/>
      <c r="AL3" s="127"/>
      <c r="AM3" s="127"/>
      <c r="AN3" s="132" t="s">
        <v>296</v>
      </c>
      <c r="AO3" s="132"/>
      <c r="AP3" s="121" t="s">
        <v>265</v>
      </c>
      <c r="AQ3" s="121" t="s">
        <v>264</v>
      </c>
      <c r="AR3" s="121" t="s">
        <v>266</v>
      </c>
      <c r="AS3" s="121" t="s">
        <v>5</v>
      </c>
      <c r="AT3" s="121" t="s">
        <v>267</v>
      </c>
      <c r="AU3" s="121" t="s">
        <v>268</v>
      </c>
      <c r="AV3" s="121" t="s">
        <v>269</v>
      </c>
      <c r="AW3" s="121" t="s">
        <v>127</v>
      </c>
      <c r="AX3" s="123" t="s">
        <v>180</v>
      </c>
      <c r="AY3" s="121" t="s">
        <v>265</v>
      </c>
      <c r="AZ3" s="121" t="s">
        <v>264</v>
      </c>
      <c r="BA3" s="121" t="s">
        <v>266</v>
      </c>
      <c r="BB3" s="121" t="s">
        <v>5</v>
      </c>
      <c r="BC3" s="121" t="s">
        <v>267</v>
      </c>
      <c r="BD3" s="121" t="s">
        <v>268</v>
      </c>
      <c r="BE3" s="121" t="s">
        <v>269</v>
      </c>
      <c r="BF3" s="121" t="s">
        <v>270</v>
      </c>
      <c r="BG3" s="138" t="s">
        <v>119</v>
      </c>
      <c r="BH3" s="130" t="s">
        <v>122</v>
      </c>
      <c r="BI3" s="127" t="s">
        <v>12</v>
      </c>
      <c r="BJ3" s="127" t="s">
        <v>11</v>
      </c>
      <c r="BK3" s="128" t="s">
        <v>14</v>
      </c>
      <c r="BL3" s="128" t="s">
        <v>13</v>
      </c>
    </row>
    <row r="4" spans="1:65" ht="117" customHeight="1" x14ac:dyDescent="0.2">
      <c r="A4" s="127"/>
      <c r="B4" s="130"/>
      <c r="C4" s="13" t="s">
        <v>159</v>
      </c>
      <c r="D4" s="13" t="s">
        <v>160</v>
      </c>
      <c r="E4" s="13" t="s">
        <v>161</v>
      </c>
      <c r="F4" s="13" t="s">
        <v>176</v>
      </c>
      <c r="G4" s="130"/>
      <c r="H4" s="130"/>
      <c r="I4" s="130"/>
      <c r="J4" s="130"/>
      <c r="K4" s="22" t="s">
        <v>3</v>
      </c>
      <c r="L4" s="22" t="s">
        <v>125</v>
      </c>
      <c r="M4" s="22" t="s">
        <v>4</v>
      </c>
      <c r="N4" s="22" t="s">
        <v>143</v>
      </c>
      <c r="O4" s="22" t="s">
        <v>144</v>
      </c>
      <c r="P4" s="22" t="s">
        <v>185</v>
      </c>
      <c r="Q4" s="22" t="s">
        <v>186</v>
      </c>
      <c r="R4" s="22" t="s">
        <v>6</v>
      </c>
      <c r="S4" s="22" t="s">
        <v>126</v>
      </c>
      <c r="T4" s="130"/>
      <c r="U4" s="130"/>
      <c r="V4" s="22" t="s">
        <v>256</v>
      </c>
      <c r="W4" s="22" t="s">
        <v>257</v>
      </c>
      <c r="X4" s="22" t="s">
        <v>258</v>
      </c>
      <c r="Y4" s="22" t="s">
        <v>141</v>
      </c>
      <c r="Z4" s="22" t="s">
        <v>142</v>
      </c>
      <c r="AA4" s="22" t="s">
        <v>259</v>
      </c>
      <c r="AB4" s="22" t="s">
        <v>255</v>
      </c>
      <c r="AC4" s="22" t="s">
        <v>127</v>
      </c>
      <c r="AD4" s="130"/>
      <c r="AE4" s="130"/>
      <c r="AF4" s="22" t="s">
        <v>256</v>
      </c>
      <c r="AG4" s="22" t="s">
        <v>257</v>
      </c>
      <c r="AH4" s="22" t="s">
        <v>258</v>
      </c>
      <c r="AI4" s="22" t="s">
        <v>141</v>
      </c>
      <c r="AJ4" s="22" t="s">
        <v>142</v>
      </c>
      <c r="AK4" s="22" t="s">
        <v>259</v>
      </c>
      <c r="AL4" s="22" t="s">
        <v>255</v>
      </c>
      <c r="AM4" s="22" t="s">
        <v>127</v>
      </c>
      <c r="AN4" s="132"/>
      <c r="AO4" s="132"/>
      <c r="AP4" s="122"/>
      <c r="AQ4" s="122"/>
      <c r="AR4" s="122"/>
      <c r="AS4" s="122"/>
      <c r="AT4" s="122"/>
      <c r="AU4" s="122"/>
      <c r="AV4" s="122"/>
      <c r="AW4" s="122"/>
      <c r="AX4" s="123"/>
      <c r="AY4" s="122"/>
      <c r="AZ4" s="122"/>
      <c r="BA4" s="122"/>
      <c r="BB4" s="122"/>
      <c r="BC4" s="122"/>
      <c r="BD4" s="122"/>
      <c r="BE4" s="122"/>
      <c r="BF4" s="122"/>
      <c r="BG4" s="138"/>
      <c r="BH4" s="130"/>
      <c r="BI4" s="127"/>
      <c r="BJ4" s="127"/>
      <c r="BK4" s="129"/>
      <c r="BL4" s="129"/>
    </row>
    <row r="5" spans="1:65" s="23" customFormat="1" ht="18" customHeight="1" x14ac:dyDescent="0.2">
      <c r="A5" s="21">
        <v>1</v>
      </c>
      <c r="B5" s="21">
        <v>1</v>
      </c>
      <c r="C5" s="21">
        <v>1</v>
      </c>
      <c r="D5" s="21">
        <v>1</v>
      </c>
      <c r="E5" s="21">
        <v>1</v>
      </c>
      <c r="F5" s="22">
        <v>2</v>
      </c>
      <c r="G5" s="22">
        <v>3</v>
      </c>
      <c r="H5" s="22" t="s">
        <v>297</v>
      </c>
      <c r="I5" s="22">
        <v>5</v>
      </c>
      <c r="J5" s="22">
        <v>6</v>
      </c>
      <c r="K5" s="22">
        <v>7</v>
      </c>
      <c r="L5" s="22">
        <v>8</v>
      </c>
      <c r="M5" s="22">
        <v>9</v>
      </c>
      <c r="N5" s="22">
        <v>10</v>
      </c>
      <c r="O5" s="22">
        <v>11</v>
      </c>
      <c r="P5" s="22">
        <v>12</v>
      </c>
      <c r="Q5" s="22">
        <v>13</v>
      </c>
      <c r="R5" s="22">
        <v>14</v>
      </c>
      <c r="S5" s="22">
        <v>15</v>
      </c>
      <c r="T5" s="22">
        <v>16</v>
      </c>
      <c r="U5" s="22">
        <v>17</v>
      </c>
      <c r="V5" s="22">
        <v>18</v>
      </c>
      <c r="W5" s="22">
        <v>19</v>
      </c>
      <c r="X5" s="22">
        <v>20</v>
      </c>
      <c r="Y5" s="22">
        <v>21</v>
      </c>
      <c r="Z5" s="22">
        <v>22</v>
      </c>
      <c r="AA5" s="22">
        <v>23</v>
      </c>
      <c r="AB5" s="22">
        <v>24</v>
      </c>
      <c r="AC5" s="22">
        <v>25</v>
      </c>
      <c r="AD5" s="22">
        <v>26</v>
      </c>
      <c r="AE5" s="22">
        <v>27</v>
      </c>
      <c r="AF5" s="22">
        <v>28</v>
      </c>
      <c r="AG5" s="22">
        <v>29</v>
      </c>
      <c r="AH5" s="22">
        <v>30</v>
      </c>
      <c r="AI5" s="22">
        <v>31</v>
      </c>
      <c r="AJ5" s="22">
        <v>32</v>
      </c>
      <c r="AK5" s="22">
        <v>33</v>
      </c>
      <c r="AL5" s="22">
        <v>34</v>
      </c>
      <c r="AM5" s="22">
        <v>35</v>
      </c>
      <c r="AN5" s="22">
        <v>36</v>
      </c>
      <c r="AO5" s="22">
        <v>37</v>
      </c>
      <c r="AP5" s="22">
        <v>38</v>
      </c>
      <c r="AQ5" s="22">
        <v>39</v>
      </c>
      <c r="AR5" s="22">
        <v>40</v>
      </c>
      <c r="AS5" s="22">
        <v>41</v>
      </c>
      <c r="AT5" s="22">
        <v>42</v>
      </c>
      <c r="AU5" s="22">
        <v>43</v>
      </c>
      <c r="AV5" s="22">
        <v>44</v>
      </c>
      <c r="AW5" s="22">
        <v>45</v>
      </c>
      <c r="AX5" s="22">
        <v>46</v>
      </c>
      <c r="AY5" s="22">
        <v>47</v>
      </c>
      <c r="AZ5" s="22">
        <v>48</v>
      </c>
      <c r="BA5" s="22">
        <v>49</v>
      </c>
      <c r="BB5" s="22">
        <v>50</v>
      </c>
      <c r="BC5" s="22">
        <v>51</v>
      </c>
      <c r="BD5" s="22">
        <v>52</v>
      </c>
      <c r="BE5" s="22">
        <v>53</v>
      </c>
      <c r="BF5" s="22">
        <v>54</v>
      </c>
      <c r="BG5" s="7">
        <v>55</v>
      </c>
      <c r="BH5" s="22">
        <v>56</v>
      </c>
      <c r="BI5" s="21"/>
      <c r="BJ5" s="21"/>
      <c r="BK5" s="21"/>
    </row>
    <row r="6" spans="1:65" s="81" customFormat="1" x14ac:dyDescent="0.25">
      <c r="A6" s="72"/>
      <c r="B6" s="72"/>
      <c r="C6" s="72"/>
      <c r="D6" s="72"/>
      <c r="E6" s="72"/>
      <c r="F6" s="72"/>
      <c r="G6" s="126" t="s">
        <v>177</v>
      </c>
      <c r="H6" s="126"/>
      <c r="I6" s="82"/>
      <c r="J6" s="82"/>
      <c r="K6" s="82"/>
      <c r="L6" s="82"/>
      <c r="M6" s="82"/>
      <c r="N6" s="82"/>
      <c r="O6" s="82"/>
      <c r="P6" s="82"/>
      <c r="Q6" s="82"/>
      <c r="R6" s="82"/>
      <c r="S6" s="80"/>
      <c r="T6" s="82"/>
      <c r="U6" s="82"/>
      <c r="V6" s="72"/>
      <c r="W6" s="72"/>
      <c r="X6" s="72"/>
      <c r="Y6" s="72"/>
      <c r="Z6" s="72"/>
      <c r="AA6" s="72"/>
      <c r="AB6" s="72"/>
      <c r="AC6" s="72"/>
      <c r="AD6" s="83"/>
      <c r="AE6" s="72"/>
      <c r="AF6" s="72"/>
      <c r="AG6" s="72"/>
      <c r="AH6" s="72"/>
      <c r="AI6" s="72"/>
      <c r="AJ6" s="72"/>
      <c r="AK6" s="72"/>
      <c r="AL6" s="72"/>
      <c r="AM6" s="72"/>
      <c r="AN6" s="80"/>
      <c r="AO6" s="80"/>
      <c r="AP6" s="80"/>
      <c r="AQ6" s="80"/>
      <c r="AR6" s="80"/>
      <c r="AS6" s="80"/>
      <c r="AT6" s="80"/>
      <c r="AU6" s="80"/>
      <c r="AV6" s="80"/>
      <c r="AW6" s="92"/>
      <c r="AX6" s="92"/>
      <c r="AY6" s="96">
        <f>AY7+AY8+AY9+AY10+AY11</f>
        <v>5645.4977594704551</v>
      </c>
      <c r="AZ6" s="96">
        <f t="shared" ref="AZ6:BE6" si="0">AZ7+AZ8+AZ9+AZ10+AZ11</f>
        <v>0</v>
      </c>
      <c r="BA6" s="96">
        <f t="shared" si="0"/>
        <v>0</v>
      </c>
      <c r="BB6" s="96">
        <f t="shared" si="0"/>
        <v>5374.5138670158731</v>
      </c>
      <c r="BC6" s="96">
        <f t="shared" si="0"/>
        <v>1129.0995518940911</v>
      </c>
      <c r="BD6" s="96">
        <f t="shared" si="0"/>
        <v>60.7455558919021</v>
      </c>
      <c r="BE6" s="96">
        <f t="shared" si="0"/>
        <v>1220.9856734272323</v>
      </c>
      <c r="BF6" s="96">
        <f>BF7+BF8+BF9+BF10+BF11</f>
        <v>13430.842407699554</v>
      </c>
      <c r="BG6" s="110">
        <f>BG7+BG8+BG9+BG10+BG11</f>
        <v>0.35000000000000003</v>
      </c>
      <c r="BH6" s="97">
        <f t="shared" ref="BH6:BH11" si="1">BF6/$BF$90*100</f>
        <v>15.645717159388569</v>
      </c>
      <c r="BI6" s="78"/>
      <c r="BJ6" s="78"/>
      <c r="BK6" s="78"/>
      <c r="BL6" s="72"/>
    </row>
    <row r="7" spans="1:65" s="31" customFormat="1" ht="309" customHeight="1" x14ac:dyDescent="0.2">
      <c r="A7" s="13">
        <v>1</v>
      </c>
      <c r="B7" s="13">
        <v>34</v>
      </c>
      <c r="C7" s="13" t="s">
        <v>163</v>
      </c>
      <c r="D7" s="13" t="s">
        <v>167</v>
      </c>
      <c r="E7" s="13" t="s">
        <v>101</v>
      </c>
      <c r="F7" s="13" t="s">
        <v>187</v>
      </c>
      <c r="G7" s="9" t="s">
        <v>62</v>
      </c>
      <c r="H7" s="13" t="s">
        <v>188</v>
      </c>
      <c r="I7" s="14">
        <v>1000</v>
      </c>
      <c r="J7" s="14" t="s">
        <v>63</v>
      </c>
      <c r="K7" s="25">
        <v>144.47999999999999</v>
      </c>
      <c r="L7" s="25"/>
      <c r="M7" s="25"/>
      <c r="N7" s="25">
        <v>137.55000000000001</v>
      </c>
      <c r="O7" s="26">
        <v>28.9</v>
      </c>
      <c r="P7" s="25">
        <v>1.55</v>
      </c>
      <c r="Q7" s="26">
        <v>31.25</v>
      </c>
      <c r="R7" s="27">
        <f>SUM(K7:Q7)</f>
        <v>343.72999999999996</v>
      </c>
      <c r="S7" s="27">
        <f>R7/I7</f>
        <v>0.34372999999999998</v>
      </c>
      <c r="T7" s="14">
        <v>1000</v>
      </c>
      <c r="U7" s="14" t="s">
        <v>63</v>
      </c>
      <c r="V7" s="28">
        <f>((K7*0.64)*106.7%)*105.7%</f>
        <v>104.28626503679997</v>
      </c>
      <c r="W7" s="28">
        <f>((L7*1.01)*106.7%)*105.7%</f>
        <v>0</v>
      </c>
      <c r="X7" s="28">
        <f>((M7*0.83)*106.7%)*105.7%</f>
        <v>0</v>
      </c>
      <c r="Y7" s="28">
        <f>V7*95.2%</f>
        <v>99.280524315033588</v>
      </c>
      <c r="Z7" s="28">
        <f>V7*20%</f>
        <v>20.857253007359997</v>
      </c>
      <c r="AA7" s="28">
        <f>(V7+W7+X7+Y7+Z7)*0.5%</f>
        <v>1.1221202117959679</v>
      </c>
      <c r="AB7" s="28">
        <f>(V7+W7+X7+Y7+Z7+AA7)*10%</f>
        <v>22.554616257098953</v>
      </c>
      <c r="AC7" s="29">
        <f>SUM(V7:AB7)</f>
        <v>248.10077882808847</v>
      </c>
      <c r="AD7" s="7">
        <v>1</v>
      </c>
      <c r="AE7" s="7" t="s">
        <v>63</v>
      </c>
      <c r="AF7" s="41">
        <f>V7/T7</f>
        <v>0.10428626503679997</v>
      </c>
      <c r="AG7" s="41">
        <f>W7/T7</f>
        <v>0</v>
      </c>
      <c r="AH7" s="41">
        <f>X7/T7</f>
        <v>0</v>
      </c>
      <c r="AI7" s="41">
        <f>Y7/T7</f>
        <v>9.9280524315033591E-2</v>
      </c>
      <c r="AJ7" s="41">
        <f>Z7/T7</f>
        <v>2.0857253007359997E-2</v>
      </c>
      <c r="AK7" s="41">
        <f>AA7/T7</f>
        <v>1.1221202117959678E-3</v>
      </c>
      <c r="AL7" s="41">
        <f>AB7/T7</f>
        <v>2.2554616257098953E-2</v>
      </c>
      <c r="AM7" s="41">
        <f>AC7/T7</f>
        <v>0.24810077882808845</v>
      </c>
      <c r="AN7" s="94">
        <v>2093.1</v>
      </c>
      <c r="AO7" s="7" t="s">
        <v>63</v>
      </c>
      <c r="AP7" s="94">
        <f>AN7*AF7</f>
        <v>218.281581348526</v>
      </c>
      <c r="AQ7" s="94">
        <f>AN7*AG7</f>
        <v>0</v>
      </c>
      <c r="AR7" s="94">
        <f>AN7*AH7</f>
        <v>0</v>
      </c>
      <c r="AS7" s="94">
        <f>AN7*AI7</f>
        <v>207.80406544379679</v>
      </c>
      <c r="AT7" s="94">
        <f>AN7*AJ7</f>
        <v>43.656316269705208</v>
      </c>
      <c r="AU7" s="94">
        <f>AN7*AK7</f>
        <v>2.3487098153101402</v>
      </c>
      <c r="AV7" s="94">
        <f>AN7*AL7</f>
        <v>47.209067287733816</v>
      </c>
      <c r="AW7" s="94">
        <f>SUM(AP7:AV7)</f>
        <v>519.29974016507197</v>
      </c>
      <c r="AX7" s="94" t="s">
        <v>129</v>
      </c>
      <c r="AY7" s="41">
        <f>AP7*2</f>
        <v>436.56316269705201</v>
      </c>
      <c r="AZ7" s="41">
        <f t="shared" ref="AZ7:BB7" si="2">AQ7*2</f>
        <v>0</v>
      </c>
      <c r="BA7" s="41">
        <f t="shared" si="2"/>
        <v>0</v>
      </c>
      <c r="BB7" s="41">
        <f t="shared" si="2"/>
        <v>415.60813088759357</v>
      </c>
      <c r="BC7" s="41">
        <f t="shared" ref="BC7:BE8" si="3">AT7*2</f>
        <v>87.312632539410416</v>
      </c>
      <c r="BD7" s="41">
        <f t="shared" si="3"/>
        <v>4.6974196306202805</v>
      </c>
      <c r="BE7" s="41">
        <f t="shared" si="3"/>
        <v>94.418134575467633</v>
      </c>
      <c r="BF7" s="41">
        <f>SUM(AY7:BE7)</f>
        <v>1038.5994803301439</v>
      </c>
      <c r="BG7" s="110">
        <v>0.03</v>
      </c>
      <c r="BH7" s="97">
        <f t="shared" si="1"/>
        <v>1.2098744976575624</v>
      </c>
      <c r="BI7" s="30"/>
      <c r="BJ7" s="30"/>
      <c r="BK7" s="30"/>
      <c r="BL7" s="13"/>
    </row>
    <row r="8" spans="1:65" s="31" customFormat="1" ht="409.15" customHeight="1" x14ac:dyDescent="0.2">
      <c r="A8" s="13">
        <v>2</v>
      </c>
      <c r="B8" s="13">
        <v>35</v>
      </c>
      <c r="C8" s="13" t="s">
        <v>163</v>
      </c>
      <c r="D8" s="13" t="s">
        <v>167</v>
      </c>
      <c r="E8" s="13" t="s">
        <v>101</v>
      </c>
      <c r="F8" s="13" t="s">
        <v>189</v>
      </c>
      <c r="G8" s="13" t="s">
        <v>64</v>
      </c>
      <c r="H8" s="13" t="s">
        <v>190</v>
      </c>
      <c r="I8" s="14">
        <v>1000</v>
      </c>
      <c r="J8" s="14" t="s">
        <v>61</v>
      </c>
      <c r="K8" s="25">
        <v>1152.1600000000001</v>
      </c>
      <c r="L8" s="25"/>
      <c r="M8" s="25"/>
      <c r="N8" s="25">
        <v>1096.8599999999999</v>
      </c>
      <c r="O8" s="26">
        <v>230.43</v>
      </c>
      <c r="P8" s="25">
        <v>12.4</v>
      </c>
      <c r="Q8" s="26">
        <v>249.18</v>
      </c>
      <c r="R8" s="27">
        <f t="shared" ref="R8" si="4">SUM(K8:Q8)</f>
        <v>2741.0299999999997</v>
      </c>
      <c r="S8" s="27">
        <f>R8/I8</f>
        <v>2.7410299999999999</v>
      </c>
      <c r="T8" s="14">
        <v>1000</v>
      </c>
      <c r="U8" s="14" t="s">
        <v>61</v>
      </c>
      <c r="V8" s="28">
        <f>((K8*0.64)*106.7%)*105.7%</f>
        <v>831.63388098560006</v>
      </c>
      <c r="W8" s="28">
        <f>((L8*1.01)*106.7%)*105.7%</f>
        <v>0</v>
      </c>
      <c r="X8" s="28">
        <f>((M8*0.83)*106.7%)*105.7%</f>
        <v>0</v>
      </c>
      <c r="Y8" s="28">
        <f>V8*95.2%</f>
        <v>791.7154546982913</v>
      </c>
      <c r="Z8" s="28">
        <f>V8*20%</f>
        <v>166.32677619712001</v>
      </c>
      <c r="AA8" s="28">
        <f>(V8+W8+X8+Y8+Z8)*0.5%</f>
        <v>8.9483805594050576</v>
      </c>
      <c r="AB8" s="28">
        <f>(V8+W8+X8+Y8+Z8+AA8)*10%</f>
        <v>179.86244924404164</v>
      </c>
      <c r="AC8" s="29">
        <f>SUM(V8:AB8)</f>
        <v>1978.4869416844581</v>
      </c>
      <c r="AD8" s="7">
        <v>1</v>
      </c>
      <c r="AE8" s="7" t="s">
        <v>61</v>
      </c>
      <c r="AF8" s="41">
        <f>V8/T8</f>
        <v>0.83163388098560009</v>
      </c>
      <c r="AG8" s="41">
        <f>W8/T8</f>
        <v>0</v>
      </c>
      <c r="AH8" s="41">
        <f>X8/T8</f>
        <v>0</v>
      </c>
      <c r="AI8" s="41">
        <f>Y8/T8</f>
        <v>0.7917154546982913</v>
      </c>
      <c r="AJ8" s="41">
        <f>Z8/T8</f>
        <v>0.16632677619712002</v>
      </c>
      <c r="AK8" s="41">
        <f>AA8/T8</f>
        <v>8.9483805594050576E-3</v>
      </c>
      <c r="AL8" s="41">
        <f>AB8/T8</f>
        <v>0.17986244924404166</v>
      </c>
      <c r="AM8" s="41">
        <f>AC8/T8</f>
        <v>1.9784869416844582</v>
      </c>
      <c r="AN8" s="94">
        <v>2093.1</v>
      </c>
      <c r="AO8" s="7" t="s">
        <v>61</v>
      </c>
      <c r="AP8" s="94">
        <f>AN8*AF8</f>
        <v>1740.6928762909595</v>
      </c>
      <c r="AQ8" s="94">
        <f>AN8*AG8</f>
        <v>0</v>
      </c>
      <c r="AR8" s="94">
        <f>AN8*AH8</f>
        <v>0</v>
      </c>
      <c r="AS8" s="94">
        <f>AN8*AI8</f>
        <v>1657.1396182289934</v>
      </c>
      <c r="AT8" s="94">
        <f>AN8*AJ8</f>
        <v>348.13857525819191</v>
      </c>
      <c r="AU8" s="94">
        <f>AN8*AK8</f>
        <v>18.729855348890727</v>
      </c>
      <c r="AV8" s="94">
        <f>AN8*AL8</f>
        <v>376.47009251270356</v>
      </c>
      <c r="AW8" s="94">
        <f>SUM(AP8:AV8)</f>
        <v>4141.1710176397391</v>
      </c>
      <c r="AX8" s="94" t="s">
        <v>129</v>
      </c>
      <c r="AY8" s="41">
        <f>AP8*2</f>
        <v>3481.385752581919</v>
      </c>
      <c r="AZ8" s="41">
        <f>AQ8*2</f>
        <v>0</v>
      </c>
      <c r="BA8" s="41">
        <f>AR8*2</f>
        <v>0</v>
      </c>
      <c r="BB8" s="41">
        <f>AS8*2</f>
        <v>3314.2792364579868</v>
      </c>
      <c r="BC8" s="41">
        <f t="shared" si="3"/>
        <v>696.27715051638381</v>
      </c>
      <c r="BD8" s="41">
        <f t="shared" si="3"/>
        <v>37.459710697781453</v>
      </c>
      <c r="BE8" s="41">
        <f t="shared" si="3"/>
        <v>752.94018502540712</v>
      </c>
      <c r="BF8" s="41">
        <f>SUM(AY8:BE8)</f>
        <v>8282.3420352794783</v>
      </c>
      <c r="BG8" s="110">
        <v>0.15</v>
      </c>
      <c r="BH8" s="97">
        <f t="shared" si="1"/>
        <v>9.6481796873002335</v>
      </c>
      <c r="BI8" s="30"/>
      <c r="BJ8" s="30"/>
      <c r="BK8" s="30"/>
      <c r="BL8" s="13"/>
    </row>
    <row r="9" spans="1:65" ht="87" customHeight="1" x14ac:dyDescent="0.25">
      <c r="A9" s="5">
        <v>3</v>
      </c>
      <c r="B9" s="5">
        <v>1</v>
      </c>
      <c r="C9" s="5" t="s">
        <v>157</v>
      </c>
      <c r="D9" s="5" t="s">
        <v>145</v>
      </c>
      <c r="E9" s="5" t="s">
        <v>19</v>
      </c>
      <c r="F9" s="5" t="s">
        <v>191</v>
      </c>
      <c r="G9" s="5" t="s">
        <v>15</v>
      </c>
      <c r="H9" s="5" t="s">
        <v>192</v>
      </c>
      <c r="I9" s="5">
        <v>100</v>
      </c>
      <c r="J9" s="5" t="s">
        <v>16</v>
      </c>
      <c r="K9" s="32">
        <v>29699.68</v>
      </c>
      <c r="L9" s="32">
        <v>7082.69</v>
      </c>
      <c r="M9" s="32">
        <v>2458.9299999999998</v>
      </c>
      <c r="N9" s="32">
        <v>30279.52</v>
      </c>
      <c r="O9" s="32">
        <v>6361.24</v>
      </c>
      <c r="P9" s="32">
        <v>379.41</v>
      </c>
      <c r="Q9" s="32">
        <v>7626.15</v>
      </c>
      <c r="R9" s="33">
        <f>SUM(K9:Q9)</f>
        <v>83887.62000000001</v>
      </c>
      <c r="S9" s="33">
        <f>R9/I9</f>
        <v>838.87620000000015</v>
      </c>
      <c r="T9" s="5">
        <v>100</v>
      </c>
      <c r="U9" s="5" t="s">
        <v>16</v>
      </c>
      <c r="V9" s="28">
        <f>((K9*0.64)*106.7%)*105.7%</f>
        <v>21437.352574668799</v>
      </c>
      <c r="W9" s="28">
        <f>((L9*1.01)*106.7%)*105.7%</f>
        <v>8067.8722766410983</v>
      </c>
      <c r="X9" s="28">
        <f>((M9*0.83)*106.7%)*105.7%</f>
        <v>2301.7792181460995</v>
      </c>
      <c r="Y9" s="28">
        <f>V9*95.2%</f>
        <v>20408.359651084698</v>
      </c>
      <c r="Z9" s="28">
        <f>V9*20%</f>
        <v>4287.4705149337597</v>
      </c>
      <c r="AA9" s="28">
        <f>(V9+W9+X9+Y9+Z9)*0.5%</f>
        <v>282.5141711773723</v>
      </c>
      <c r="AB9" s="28">
        <f>(V9+W9+X9+Y9+Z9+AA9)*10%</f>
        <v>5678.5348406651838</v>
      </c>
      <c r="AC9" s="29">
        <f>SUM(V9:AB9)</f>
        <v>62463.883247317019</v>
      </c>
      <c r="AD9" s="22">
        <v>1</v>
      </c>
      <c r="AE9" s="22" t="s">
        <v>16</v>
      </c>
      <c r="AF9" s="41">
        <f>V9/T9</f>
        <v>214.37352574668799</v>
      </c>
      <c r="AG9" s="41">
        <f>W9/T9</f>
        <v>80.678722766410985</v>
      </c>
      <c r="AH9" s="41">
        <f>X9/T9</f>
        <v>23.017792181460994</v>
      </c>
      <c r="AI9" s="41">
        <f>Y9/T9</f>
        <v>204.08359651084697</v>
      </c>
      <c r="AJ9" s="41">
        <f>Z9/T9</f>
        <v>42.874705149337593</v>
      </c>
      <c r="AK9" s="41">
        <f>AA9/T9</f>
        <v>2.825141711773723</v>
      </c>
      <c r="AL9" s="41">
        <f>AB9/T9</f>
        <v>56.785348406651835</v>
      </c>
      <c r="AM9" s="41">
        <f>AC9/T9</f>
        <v>624.63883247317017</v>
      </c>
      <c r="AN9" s="94">
        <v>0</v>
      </c>
      <c r="AO9" s="22" t="s">
        <v>16</v>
      </c>
      <c r="AP9" s="94">
        <f>AN9*AF9</f>
        <v>0</v>
      </c>
      <c r="AQ9" s="94">
        <f>AN9*AG9</f>
        <v>0</v>
      </c>
      <c r="AR9" s="94">
        <f>AN9*AH9</f>
        <v>0</v>
      </c>
      <c r="AS9" s="94">
        <f>AN9*AI9</f>
        <v>0</v>
      </c>
      <c r="AT9" s="94">
        <f>AN9*AJ9</f>
        <v>0</v>
      </c>
      <c r="AU9" s="94">
        <f>AN9*AK9</f>
        <v>0</v>
      </c>
      <c r="AV9" s="94">
        <f>AN9*AL9</f>
        <v>0</v>
      </c>
      <c r="AW9" s="94">
        <f>SUM(AP9:AV9)</f>
        <v>0</v>
      </c>
      <c r="AX9" s="94" t="s">
        <v>128</v>
      </c>
      <c r="AY9" s="41">
        <f>AP9*1</f>
        <v>0</v>
      </c>
      <c r="AZ9" s="41">
        <f t="shared" ref="AZ9" si="5">AQ9*1</f>
        <v>0</v>
      </c>
      <c r="BA9" s="41">
        <f>AR9*1</f>
        <v>0</v>
      </c>
      <c r="BB9" s="41">
        <f>AS9*1</f>
        <v>0</v>
      </c>
      <c r="BC9" s="41">
        <f>AT9*1</f>
        <v>0</v>
      </c>
      <c r="BD9" s="41">
        <f>AU9*1</f>
        <v>0</v>
      </c>
      <c r="BE9" s="41">
        <f>AV9*1</f>
        <v>0</v>
      </c>
      <c r="BF9" s="41">
        <f>SUM(AY9:BE9)</f>
        <v>0</v>
      </c>
      <c r="BG9" s="110">
        <v>0</v>
      </c>
      <c r="BH9" s="97">
        <f t="shared" si="1"/>
        <v>0</v>
      </c>
      <c r="BI9" s="3" t="e">
        <f>AW9/$AW$90*100</f>
        <v>#DIV/0!</v>
      </c>
      <c r="BJ9" s="3" t="e">
        <f>AV9/#REF!*100</f>
        <v>#REF!</v>
      </c>
      <c r="BK9" s="3" t="e">
        <f>BI9-BJ9</f>
        <v>#DIV/0!</v>
      </c>
      <c r="BL9" s="5">
        <v>2805</v>
      </c>
    </row>
    <row r="10" spans="1:65" ht="96.6" customHeight="1" x14ac:dyDescent="0.25">
      <c r="A10" s="5">
        <v>4</v>
      </c>
      <c r="B10" s="5">
        <v>36</v>
      </c>
      <c r="C10" s="13" t="s">
        <v>163</v>
      </c>
      <c r="D10" s="13" t="s">
        <v>167</v>
      </c>
      <c r="E10" s="13" t="s">
        <v>101</v>
      </c>
      <c r="F10" s="5" t="s">
        <v>193</v>
      </c>
      <c r="G10" s="4" t="s">
        <v>65</v>
      </c>
      <c r="H10" s="125" t="s">
        <v>194</v>
      </c>
      <c r="I10" s="4">
        <v>1000</v>
      </c>
      <c r="J10" s="4" t="s">
        <v>61</v>
      </c>
      <c r="K10" s="11">
        <v>571.73</v>
      </c>
      <c r="L10" s="11"/>
      <c r="M10" s="11"/>
      <c r="N10" s="11">
        <v>544.29</v>
      </c>
      <c r="O10" s="35">
        <v>114.35</v>
      </c>
      <c r="P10" s="11">
        <v>6.15</v>
      </c>
      <c r="Q10" s="35">
        <v>123.65</v>
      </c>
      <c r="R10" s="36">
        <f t="shared" ref="R10" si="6">SUM(K10:Q10)</f>
        <v>1360.17</v>
      </c>
      <c r="S10" s="36">
        <f t="shared" ref="S10" si="7">R10/I10</f>
        <v>1.3601700000000001</v>
      </c>
      <c r="T10" s="4">
        <v>1000</v>
      </c>
      <c r="U10" s="4" t="s">
        <v>61</v>
      </c>
      <c r="V10" s="28">
        <f>((K10*0.64)*106.7%)*105.7%</f>
        <v>412.67709239679999</v>
      </c>
      <c r="W10" s="28">
        <f>((L10*1.01)*106.7%)*105.7%</f>
        <v>0</v>
      </c>
      <c r="X10" s="28">
        <f>((M10*0.83)*106.7%)*105.7%</f>
        <v>0</v>
      </c>
      <c r="Y10" s="28">
        <f>V10*95.2%</f>
        <v>392.86859196175362</v>
      </c>
      <c r="Z10" s="28">
        <f>V10*20%</f>
        <v>82.535418479360004</v>
      </c>
      <c r="AA10" s="28">
        <f>(V10+W10+X10+Y10+Z10)*0.5%</f>
        <v>4.4404055141895684</v>
      </c>
      <c r="AB10" s="28">
        <f>(V10+W10+X10+Y10+Z10+AA10)*10%</f>
        <v>89.25215083521033</v>
      </c>
      <c r="AC10" s="29">
        <f>SUM(V10:AB10)</f>
        <v>981.77365918731357</v>
      </c>
      <c r="AD10" s="7">
        <v>1</v>
      </c>
      <c r="AE10" s="7" t="s">
        <v>61</v>
      </c>
      <c r="AF10" s="41">
        <f>V10/T10</f>
        <v>0.4126770923968</v>
      </c>
      <c r="AG10" s="41">
        <f>W10/T10</f>
        <v>0</v>
      </c>
      <c r="AH10" s="41">
        <f>X10/T10</f>
        <v>0</v>
      </c>
      <c r="AI10" s="41">
        <f>Y10/T10</f>
        <v>0.39286859196175361</v>
      </c>
      <c r="AJ10" s="41">
        <f>Z10/T10</f>
        <v>8.2535418479360009E-2</v>
      </c>
      <c r="AK10" s="41">
        <f>AA10/T10</f>
        <v>4.4404055141895682E-3</v>
      </c>
      <c r="AL10" s="41">
        <f>AB10/T10</f>
        <v>8.9252150835210334E-2</v>
      </c>
      <c r="AM10" s="41">
        <f>AC10/T10</f>
        <v>0.98177365918731352</v>
      </c>
      <c r="AN10" s="94">
        <v>2093.1</v>
      </c>
      <c r="AO10" s="7" t="s">
        <v>61</v>
      </c>
      <c r="AP10" s="94">
        <f>AN10*AF10</f>
        <v>863.77442209574201</v>
      </c>
      <c r="AQ10" s="94">
        <f>AN10*AG10</f>
        <v>0</v>
      </c>
      <c r="AR10" s="94">
        <f>AN10*AH10</f>
        <v>0</v>
      </c>
      <c r="AS10" s="94">
        <f>AN10*AI10</f>
        <v>822.31324983514639</v>
      </c>
      <c r="AT10" s="94">
        <f>AN10*AJ10</f>
        <v>172.75488441914842</v>
      </c>
      <c r="AU10" s="94">
        <f>AN10*AK10</f>
        <v>9.2942127817501845</v>
      </c>
      <c r="AV10" s="94">
        <f>AN10*AL10</f>
        <v>186.81367691317874</v>
      </c>
      <c r="AW10" s="94">
        <f>SUM(AP10:AV10)</f>
        <v>2054.9504460449657</v>
      </c>
      <c r="AX10" s="94" t="s">
        <v>129</v>
      </c>
      <c r="AY10" s="41">
        <f>AP10*2</f>
        <v>1727.548844191484</v>
      </c>
      <c r="AZ10" s="41">
        <f t="shared" ref="AZ10:BB11" si="8">AQ10*2</f>
        <v>0</v>
      </c>
      <c r="BA10" s="41">
        <f t="shared" si="8"/>
        <v>0</v>
      </c>
      <c r="BB10" s="41">
        <f t="shared" si="8"/>
        <v>1644.6264996702928</v>
      </c>
      <c r="BC10" s="41">
        <f>AT10*2</f>
        <v>345.50976883829685</v>
      </c>
      <c r="BD10" s="41">
        <f>AU10*2</f>
        <v>18.588425563500369</v>
      </c>
      <c r="BE10" s="41">
        <f>AV10*2</f>
        <v>373.62735382635748</v>
      </c>
      <c r="BF10" s="41">
        <f t="shared" ref="BF10:BF11" si="9">SUM(AY10:BE10)</f>
        <v>4109.9008920899314</v>
      </c>
      <c r="BG10" s="110">
        <v>0.09</v>
      </c>
      <c r="BH10" s="97">
        <f t="shared" si="1"/>
        <v>4.7876629744307744</v>
      </c>
      <c r="BI10" s="37"/>
      <c r="BJ10" s="37"/>
      <c r="BK10" s="37"/>
      <c r="BL10" s="5"/>
    </row>
    <row r="11" spans="1:65" s="31" customFormat="1" ht="254.45" customHeight="1" x14ac:dyDescent="0.2">
      <c r="A11" s="13">
        <v>5</v>
      </c>
      <c r="B11" s="13">
        <v>37</v>
      </c>
      <c r="C11" s="13" t="s">
        <v>163</v>
      </c>
      <c r="D11" s="13" t="s">
        <v>167</v>
      </c>
      <c r="E11" s="13" t="s">
        <v>101</v>
      </c>
      <c r="F11" s="13" t="s">
        <v>195</v>
      </c>
      <c r="G11" s="84" t="s">
        <v>66</v>
      </c>
      <c r="H11" s="125"/>
      <c r="I11" s="7">
        <v>1000</v>
      </c>
      <c r="J11" s="7" t="s">
        <v>67</v>
      </c>
      <c r="K11" s="38">
        <v>467.4</v>
      </c>
      <c r="L11" s="38"/>
      <c r="M11" s="38"/>
      <c r="N11" s="38">
        <v>444.96</v>
      </c>
      <c r="O11" s="39">
        <v>93.48</v>
      </c>
      <c r="P11" s="38">
        <v>5.03</v>
      </c>
      <c r="Q11" s="39">
        <v>101.09</v>
      </c>
      <c r="R11" s="40">
        <f>SUM(K11:Q11)</f>
        <v>1111.9599999999998</v>
      </c>
      <c r="S11" s="40">
        <f>R11/I11</f>
        <v>1.1119599999999998</v>
      </c>
      <c r="T11" s="7">
        <v>1000</v>
      </c>
      <c r="U11" s="7" t="s">
        <v>67</v>
      </c>
      <c r="V11" s="28">
        <f>((K11*0.64)*106.7%)*105.7%</f>
        <v>337.37126438399991</v>
      </c>
      <c r="W11" s="28">
        <f>((L11*1.01)*106.7%)*105.7%</f>
        <v>0</v>
      </c>
      <c r="X11" s="28">
        <f>((M11*0.83)*106.7%)*105.7%</f>
        <v>0</v>
      </c>
      <c r="Y11" s="28">
        <f>V11*95.2%</f>
        <v>321.17744369356797</v>
      </c>
      <c r="Z11" s="28">
        <f>V11*20%</f>
        <v>67.47425287679998</v>
      </c>
      <c r="AA11" s="28">
        <f>(V11+W11+X11+Y11+Z11)*0.5%</f>
        <v>3.6301148047718392</v>
      </c>
      <c r="AB11" s="28">
        <f>(V11+W11+X11+Y11+Z11+AA11)*10%</f>
        <v>72.965307575913968</v>
      </c>
      <c r="AC11" s="29">
        <f>SUM(V11:AB11)</f>
        <v>802.61838333505364</v>
      </c>
      <c r="AD11" s="7">
        <v>1</v>
      </c>
      <c r="AE11" s="7" t="s">
        <v>67</v>
      </c>
      <c r="AF11" s="41">
        <f>V11/T11</f>
        <v>0.33737126438399989</v>
      </c>
      <c r="AG11" s="41">
        <f>W11/T11</f>
        <v>0</v>
      </c>
      <c r="AH11" s="41">
        <f>X11/T11</f>
        <v>0</v>
      </c>
      <c r="AI11" s="41">
        <f>Y11/T11</f>
        <v>0.32117744369356799</v>
      </c>
      <c r="AJ11" s="41">
        <f>Z11/T11</f>
        <v>6.7474252876799978E-2</v>
      </c>
      <c r="AK11" s="41">
        <f>AA11/T11</f>
        <v>3.6301148047718393E-3</v>
      </c>
      <c r="AL11" s="41">
        <f>AB11/T11</f>
        <v>7.2965307575913962E-2</v>
      </c>
      <c r="AM11" s="41">
        <f>AC11/T11</f>
        <v>0.80261838333505364</v>
      </c>
      <c r="AN11" s="94">
        <v>0</v>
      </c>
      <c r="AO11" s="7" t="s">
        <v>67</v>
      </c>
      <c r="AP11" s="94">
        <f>AN11*AF11</f>
        <v>0</v>
      </c>
      <c r="AQ11" s="94">
        <f>AN11*AG11</f>
        <v>0</v>
      </c>
      <c r="AR11" s="94">
        <f>AN11*AH11</f>
        <v>0</v>
      </c>
      <c r="AS11" s="94">
        <f>AN11*AI11</f>
        <v>0</v>
      </c>
      <c r="AT11" s="94">
        <f>AN11*AJ11</f>
        <v>0</v>
      </c>
      <c r="AU11" s="94">
        <f>AN11*AK11</f>
        <v>0</v>
      </c>
      <c r="AV11" s="94">
        <f>AN11*AL11</f>
        <v>0</v>
      </c>
      <c r="AW11" s="94">
        <f>SUM(AP11:AV11)</f>
        <v>0</v>
      </c>
      <c r="AX11" s="94" t="s">
        <v>129</v>
      </c>
      <c r="AY11" s="41">
        <f>AP11*2</f>
        <v>0</v>
      </c>
      <c r="AZ11" s="41">
        <f t="shared" si="8"/>
        <v>0</v>
      </c>
      <c r="BA11" s="41">
        <f t="shared" si="8"/>
        <v>0</v>
      </c>
      <c r="BB11" s="41">
        <f t="shared" si="8"/>
        <v>0</v>
      </c>
      <c r="BC11" s="41">
        <f t="shared" ref="BC11:BD11" si="10">AT11*2</f>
        <v>0</v>
      </c>
      <c r="BD11" s="41">
        <f t="shared" si="10"/>
        <v>0</v>
      </c>
      <c r="BE11" s="41">
        <f>AV11*2</f>
        <v>0</v>
      </c>
      <c r="BF11" s="41">
        <f t="shared" si="9"/>
        <v>0</v>
      </c>
      <c r="BG11" s="110">
        <v>0.08</v>
      </c>
      <c r="BH11" s="97">
        <f t="shared" si="1"/>
        <v>0</v>
      </c>
      <c r="BI11" s="30"/>
      <c r="BJ11" s="30"/>
      <c r="BK11" s="30"/>
      <c r="BL11" s="13"/>
    </row>
    <row r="12" spans="1:65" s="75" customFormat="1" ht="21.75" customHeight="1" x14ac:dyDescent="0.25">
      <c r="A12" s="71"/>
      <c r="B12" s="71"/>
      <c r="C12" s="71"/>
      <c r="D12" s="71"/>
      <c r="E12" s="71"/>
      <c r="F12" s="71"/>
      <c r="G12" s="124" t="s">
        <v>178</v>
      </c>
      <c r="H12" s="124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4"/>
      <c r="W12" s="74"/>
      <c r="X12" s="74"/>
      <c r="Y12" s="74"/>
      <c r="Z12" s="74"/>
      <c r="AA12" s="74"/>
      <c r="AB12" s="74"/>
      <c r="AC12" s="78"/>
      <c r="AD12" s="80"/>
      <c r="AE12" s="80"/>
      <c r="AF12" s="78"/>
      <c r="AG12" s="78"/>
      <c r="AH12" s="78"/>
      <c r="AI12" s="78"/>
      <c r="AJ12" s="78"/>
      <c r="AK12" s="78"/>
      <c r="AL12" s="78"/>
      <c r="AM12" s="78"/>
      <c r="AN12" s="92"/>
      <c r="AO12" s="80"/>
      <c r="AP12" s="97"/>
      <c r="AQ12" s="97"/>
      <c r="AR12" s="97"/>
      <c r="AS12" s="97"/>
      <c r="AT12" s="97"/>
      <c r="AU12" s="97"/>
      <c r="AV12" s="97"/>
      <c r="AW12" s="97"/>
      <c r="AX12" s="97"/>
      <c r="AY12" s="96">
        <f>AY13+AY14+AY15+AY16</f>
        <v>0</v>
      </c>
      <c r="AZ12" s="96">
        <f t="shared" ref="AZ12:BF12" si="11">AZ13+AZ14+AZ15+AZ16</f>
        <v>0</v>
      </c>
      <c r="BA12" s="96">
        <f t="shared" si="11"/>
        <v>0</v>
      </c>
      <c r="BB12" s="96">
        <f t="shared" si="11"/>
        <v>0</v>
      </c>
      <c r="BC12" s="96">
        <f t="shared" si="11"/>
        <v>0</v>
      </c>
      <c r="BD12" s="96">
        <f t="shared" si="11"/>
        <v>0</v>
      </c>
      <c r="BE12" s="96">
        <f>BE13+BE14+BE15+BE16</f>
        <v>0</v>
      </c>
      <c r="BF12" s="96">
        <f t="shared" si="11"/>
        <v>0</v>
      </c>
      <c r="BG12" s="110">
        <f>BG13+BG14+BG15+BG16</f>
        <v>0.34</v>
      </c>
      <c r="BH12" s="96">
        <f t="shared" ref="BH12" si="12">BH13+BH14+BH15+BH16</f>
        <v>0</v>
      </c>
      <c r="BI12" s="74"/>
      <c r="BJ12" s="74"/>
      <c r="BK12" s="74"/>
      <c r="BL12" s="71"/>
    </row>
    <row r="13" spans="1:65" s="44" customFormat="1" ht="72" customHeight="1" x14ac:dyDescent="0.25">
      <c r="A13" s="5">
        <v>6</v>
      </c>
      <c r="B13" s="4">
        <v>5</v>
      </c>
      <c r="C13" s="5" t="s">
        <v>157</v>
      </c>
      <c r="D13" s="5" t="s">
        <v>146</v>
      </c>
      <c r="E13" s="4" t="s">
        <v>120</v>
      </c>
      <c r="F13" s="4" t="s">
        <v>196</v>
      </c>
      <c r="G13" s="9" t="s">
        <v>197</v>
      </c>
      <c r="H13" s="13" t="s">
        <v>198</v>
      </c>
      <c r="I13" s="4">
        <v>100</v>
      </c>
      <c r="J13" s="4" t="s">
        <v>203</v>
      </c>
      <c r="K13" s="11">
        <v>20102.759999999998</v>
      </c>
      <c r="L13" s="11">
        <v>9591.33</v>
      </c>
      <c r="M13" s="11"/>
      <c r="N13" s="11">
        <v>19137.830000000002</v>
      </c>
      <c r="O13" s="11">
        <v>4020.55</v>
      </c>
      <c r="P13" s="11">
        <v>264.26</v>
      </c>
      <c r="Q13" s="11">
        <v>5311.67</v>
      </c>
      <c r="R13" s="36">
        <f>SUM(K13:Q13)</f>
        <v>58428.4</v>
      </c>
      <c r="S13" s="36">
        <f>R13/I13</f>
        <v>584.28399999999999</v>
      </c>
      <c r="T13" s="4">
        <v>100</v>
      </c>
      <c r="U13" s="4" t="s">
        <v>203</v>
      </c>
      <c r="V13" s="28">
        <f>((K13*0.64)*106.7%)*105.7%</f>
        <v>14510.255795481597</v>
      </c>
      <c r="W13" s="28">
        <f>((L13*1.01)*106.7%)*105.7%</f>
        <v>10925.457051362699</v>
      </c>
      <c r="X13" s="28">
        <f>((M13*0.83)*106.7%)*105.7%</f>
        <v>0</v>
      </c>
      <c r="Y13" s="28">
        <f>V13*95.2%</f>
        <v>13813.763517298481</v>
      </c>
      <c r="Z13" s="28">
        <f>V13*20%</f>
        <v>2902.0511590963197</v>
      </c>
      <c r="AA13" s="28">
        <f>(V13+W13+X13+Y13+Z13)*0.5%</f>
        <v>210.7576376161955</v>
      </c>
      <c r="AB13" s="28">
        <f>(V13+W13+X13+Y13+Z13+AA13)*10%</f>
        <v>4236.2285160855299</v>
      </c>
      <c r="AC13" s="29">
        <f>SUM(V13:AB13)</f>
        <v>46598.513676940827</v>
      </c>
      <c r="AD13" s="7">
        <v>1</v>
      </c>
      <c r="AE13" s="7" t="s">
        <v>203</v>
      </c>
      <c r="AF13" s="41">
        <f>V13/T13</f>
        <v>145.10255795481598</v>
      </c>
      <c r="AG13" s="41">
        <f>W13/T13</f>
        <v>109.25457051362699</v>
      </c>
      <c r="AH13" s="41">
        <f>X13/T13</f>
        <v>0</v>
      </c>
      <c r="AI13" s="41">
        <f>Y13/T13</f>
        <v>138.1376351729848</v>
      </c>
      <c r="AJ13" s="41">
        <f>Z13/T13</f>
        <v>29.020511590963196</v>
      </c>
      <c r="AK13" s="41">
        <f>AA13/T13</f>
        <v>2.1075763761619548</v>
      </c>
      <c r="AL13" s="41">
        <f>AB13/T13</f>
        <v>42.362285160855301</v>
      </c>
      <c r="AM13" s="41">
        <f>AC13/T13</f>
        <v>465.98513676940826</v>
      </c>
      <c r="AN13" s="22">
        <v>0</v>
      </c>
      <c r="AO13" s="7" t="s">
        <v>203</v>
      </c>
      <c r="AP13" s="94">
        <f>AN13*AF13</f>
        <v>0</v>
      </c>
      <c r="AQ13" s="94">
        <f>AN13*AG13</f>
        <v>0</v>
      </c>
      <c r="AR13" s="94">
        <f>AN13*AH13</f>
        <v>0</v>
      </c>
      <c r="AS13" s="94">
        <f>AN13*AI13</f>
        <v>0</v>
      </c>
      <c r="AT13" s="94">
        <f>AN13*AJ13</f>
        <v>0</v>
      </c>
      <c r="AU13" s="94">
        <f>AN13*AK13</f>
        <v>0</v>
      </c>
      <c r="AV13" s="94">
        <f>AN13*AL13</f>
        <v>0</v>
      </c>
      <c r="AW13" s="94">
        <f>SUM(AP13:AV13)</f>
        <v>0</v>
      </c>
      <c r="AX13" s="94" t="s">
        <v>128</v>
      </c>
      <c r="AY13" s="41">
        <f>AP13*1</f>
        <v>0</v>
      </c>
      <c r="AZ13" s="41">
        <f t="shared" ref="AZ13:BE13" si="13">AQ13*1</f>
        <v>0</v>
      </c>
      <c r="BA13" s="41">
        <f t="shared" si="13"/>
        <v>0</v>
      </c>
      <c r="BB13" s="41">
        <f t="shared" si="13"/>
        <v>0</v>
      </c>
      <c r="BC13" s="41">
        <f t="shared" si="13"/>
        <v>0</v>
      </c>
      <c r="BD13" s="41">
        <f t="shared" si="13"/>
        <v>0</v>
      </c>
      <c r="BE13" s="41">
        <f t="shared" si="13"/>
        <v>0</v>
      </c>
      <c r="BF13" s="41">
        <f>SUM(AY13:BE13)</f>
        <v>0</v>
      </c>
      <c r="BG13" s="110">
        <v>0.2</v>
      </c>
      <c r="BH13" s="97">
        <f t="shared" ref="BH13:BH23" si="14">BF13/$BF$90*100</f>
        <v>0</v>
      </c>
      <c r="BI13" s="3" t="e">
        <f>AW13/$AW$90*100</f>
        <v>#DIV/0!</v>
      </c>
      <c r="BJ13" s="3" t="e">
        <f>AV13/#REF!*100</f>
        <v>#REF!</v>
      </c>
      <c r="BK13" s="3" t="e">
        <f>BI13-BJ13</f>
        <v>#DIV/0!</v>
      </c>
      <c r="BL13" s="5"/>
      <c r="BM13" s="43"/>
    </row>
    <row r="14" spans="1:65" s="44" customFormat="1" ht="72" customHeight="1" x14ac:dyDescent="0.25">
      <c r="A14" s="5">
        <v>7</v>
      </c>
      <c r="B14" s="4"/>
      <c r="C14" s="5"/>
      <c r="D14" s="5"/>
      <c r="E14" s="4"/>
      <c r="F14" s="4" t="s">
        <v>204</v>
      </c>
      <c r="G14" s="13" t="s">
        <v>199</v>
      </c>
      <c r="H14" s="13" t="s">
        <v>200</v>
      </c>
      <c r="I14" s="4">
        <v>1</v>
      </c>
      <c r="J14" s="4" t="s">
        <v>205</v>
      </c>
      <c r="K14" s="11">
        <v>268.04000000000002</v>
      </c>
      <c r="L14" s="11">
        <v>252.25</v>
      </c>
      <c r="M14" s="11">
        <v>0.05</v>
      </c>
      <c r="N14" s="11">
        <v>255.17</v>
      </c>
      <c r="O14" s="11">
        <v>53.61</v>
      </c>
      <c r="P14" s="11">
        <v>4.1500000000000004</v>
      </c>
      <c r="Q14" s="11">
        <v>83.33</v>
      </c>
      <c r="R14" s="36">
        <f>SUM(K14:Q14)</f>
        <v>916.59999999999991</v>
      </c>
      <c r="S14" s="36">
        <f>R14/I14</f>
        <v>916.59999999999991</v>
      </c>
      <c r="T14" s="4">
        <v>1</v>
      </c>
      <c r="U14" s="4" t="s">
        <v>205</v>
      </c>
      <c r="V14" s="28">
        <f>((K14*0.64)*106.7%)*105.7%</f>
        <v>193.4723870464</v>
      </c>
      <c r="W14" s="28">
        <f>((L14*1.01)*106.7%)*105.7%</f>
        <v>287.3372661775</v>
      </c>
      <c r="X14" s="28">
        <f>((M14*0.83)*106.7%)*105.7%</f>
        <v>4.6804488499999998E-2</v>
      </c>
      <c r="Y14" s="28">
        <f>V14*95.2%</f>
        <v>184.18571246817282</v>
      </c>
      <c r="Z14" s="28">
        <f>V14*20%</f>
        <v>38.694477409280005</v>
      </c>
      <c r="AA14" s="28">
        <f>(V14+W14+X14+Y14+Z14)*0.5%</f>
        <v>3.5186832379492645</v>
      </c>
      <c r="AB14" s="28">
        <f>(V14+W14+X14+Y14+Z14+AA14)*10%</f>
        <v>70.725533082780217</v>
      </c>
      <c r="AC14" s="29">
        <f>SUM(V14:AB14)</f>
        <v>777.98086391058234</v>
      </c>
      <c r="AD14" s="7">
        <v>1</v>
      </c>
      <c r="AE14" s="7" t="s">
        <v>205</v>
      </c>
      <c r="AF14" s="41">
        <f>V14/T14</f>
        <v>193.4723870464</v>
      </c>
      <c r="AG14" s="41">
        <f>W14/T14</f>
        <v>287.3372661775</v>
      </c>
      <c r="AH14" s="41">
        <f>X14/T14</f>
        <v>4.6804488499999998E-2</v>
      </c>
      <c r="AI14" s="41">
        <f>Y14/T14</f>
        <v>184.18571246817282</v>
      </c>
      <c r="AJ14" s="41">
        <f>Z14/T14</f>
        <v>38.694477409280005</v>
      </c>
      <c r="AK14" s="41">
        <f>AA14/T14</f>
        <v>3.5186832379492645</v>
      </c>
      <c r="AL14" s="41">
        <f>AB14/T14</f>
        <v>70.725533082780217</v>
      </c>
      <c r="AM14" s="41">
        <f>AC14/T14</f>
        <v>777.98086391058234</v>
      </c>
      <c r="AN14" s="22">
        <v>0</v>
      </c>
      <c r="AO14" s="7" t="s">
        <v>205</v>
      </c>
      <c r="AP14" s="94">
        <f>AN14*AF14</f>
        <v>0</v>
      </c>
      <c r="AQ14" s="94">
        <f>AN14*AG14</f>
        <v>0</v>
      </c>
      <c r="AR14" s="94">
        <f>AN14*AH14</f>
        <v>0</v>
      </c>
      <c r="AS14" s="94">
        <f>AN14*AI14</f>
        <v>0</v>
      </c>
      <c r="AT14" s="94">
        <f>AN14*AJ14</f>
        <v>0</v>
      </c>
      <c r="AU14" s="94">
        <f>AN14*AK14</f>
        <v>0</v>
      </c>
      <c r="AV14" s="94">
        <f>AN14*AL14</f>
        <v>0</v>
      </c>
      <c r="AW14" s="94">
        <f>SUM(AP14:AV14)</f>
        <v>0</v>
      </c>
      <c r="AX14" s="94" t="s">
        <v>128</v>
      </c>
      <c r="AY14" s="41">
        <f>AP14*1</f>
        <v>0</v>
      </c>
      <c r="AZ14" s="41">
        <f t="shared" ref="AZ14" si="15">AQ14*1</f>
        <v>0</v>
      </c>
      <c r="BA14" s="41">
        <f t="shared" ref="BA14" si="16">AR14*1</f>
        <v>0</v>
      </c>
      <c r="BB14" s="41">
        <f t="shared" ref="BB14" si="17">AS14*1</f>
        <v>0</v>
      </c>
      <c r="BC14" s="41">
        <f t="shared" ref="BC14" si="18">AT14*1</f>
        <v>0</v>
      </c>
      <c r="BD14" s="41">
        <f t="shared" ref="BD14" si="19">AU14*1</f>
        <v>0</v>
      </c>
      <c r="BE14" s="41">
        <f t="shared" ref="BE14" si="20">AV14*1</f>
        <v>0</v>
      </c>
      <c r="BF14" s="41">
        <f>SUM(AY14:BE14)</f>
        <v>0</v>
      </c>
      <c r="BG14" s="110">
        <f t="shared" ref="BG14:BG71" si="21">BF14/12/$AN$2</f>
        <v>0</v>
      </c>
      <c r="BH14" s="97">
        <f t="shared" si="14"/>
        <v>0</v>
      </c>
      <c r="BI14" s="3"/>
      <c r="BJ14" s="3"/>
      <c r="BK14" s="3"/>
      <c r="BL14" s="5"/>
      <c r="BM14" s="43"/>
    </row>
    <row r="15" spans="1:65" s="44" customFormat="1" ht="72" customHeight="1" x14ac:dyDescent="0.25">
      <c r="A15" s="5">
        <v>8</v>
      </c>
      <c r="B15" s="4"/>
      <c r="C15" s="5"/>
      <c r="D15" s="5"/>
      <c r="E15" s="4"/>
      <c r="F15" s="4" t="s">
        <v>206</v>
      </c>
      <c r="G15" s="5" t="s">
        <v>201</v>
      </c>
      <c r="H15" s="5" t="s">
        <v>202</v>
      </c>
      <c r="I15" s="4">
        <v>1</v>
      </c>
      <c r="J15" s="4" t="s">
        <v>205</v>
      </c>
      <c r="K15" s="11">
        <v>147.71</v>
      </c>
      <c r="L15" s="11">
        <v>222.02</v>
      </c>
      <c r="M15" s="11">
        <v>0.05</v>
      </c>
      <c r="N15" s="11">
        <v>140.62</v>
      </c>
      <c r="O15" s="11">
        <v>29.54</v>
      </c>
      <c r="P15" s="11">
        <v>2.7</v>
      </c>
      <c r="Q15" s="11">
        <v>54.26</v>
      </c>
      <c r="R15" s="36">
        <f>SUM(K15:Q15)</f>
        <v>596.90000000000009</v>
      </c>
      <c r="S15" s="36">
        <f>R15/I15</f>
        <v>596.90000000000009</v>
      </c>
      <c r="T15" s="4">
        <v>1</v>
      </c>
      <c r="U15" s="4" t="s">
        <v>205</v>
      </c>
      <c r="V15" s="28">
        <f>((K15*0.64)*106.7%)*105.7%</f>
        <v>106.6176924736</v>
      </c>
      <c r="W15" s="28">
        <f>((L15*1.01)*106.7%)*105.7%</f>
        <v>252.90235812380001</v>
      </c>
      <c r="X15" s="28">
        <f>((M15*0.83)*106.7%)*105.7%</f>
        <v>4.6804488499999998E-2</v>
      </c>
      <c r="Y15" s="28">
        <f>V15*95.2%</f>
        <v>101.50004323486721</v>
      </c>
      <c r="Z15" s="28">
        <f>V15*20%</f>
        <v>21.323538494720001</v>
      </c>
      <c r="AA15" s="28">
        <f>(V15+W15+X15+Y15+Z15)*0.5%</f>
        <v>2.4119521840774363</v>
      </c>
      <c r="AB15" s="28">
        <f>(V15+W15+X15+Y15+Z15+AA15)*10%</f>
        <v>48.480238899956476</v>
      </c>
      <c r="AC15" s="29">
        <f>SUM(V15:AB15)</f>
        <v>533.28262789952123</v>
      </c>
      <c r="AD15" s="7">
        <v>1</v>
      </c>
      <c r="AE15" s="7" t="s">
        <v>205</v>
      </c>
      <c r="AF15" s="41">
        <f>V15/T15</f>
        <v>106.6176924736</v>
      </c>
      <c r="AG15" s="41">
        <f>W15/T15</f>
        <v>252.90235812380001</v>
      </c>
      <c r="AH15" s="41">
        <f>X15/T15</f>
        <v>4.6804488499999998E-2</v>
      </c>
      <c r="AI15" s="41">
        <f>Y15/T15</f>
        <v>101.50004323486721</v>
      </c>
      <c r="AJ15" s="41">
        <f>Z15/T15</f>
        <v>21.323538494720001</v>
      </c>
      <c r="AK15" s="41">
        <f>AA15/T15</f>
        <v>2.4119521840774363</v>
      </c>
      <c r="AL15" s="41">
        <f>AB15/T15</f>
        <v>48.480238899956476</v>
      </c>
      <c r="AM15" s="41">
        <f>AC15/T15</f>
        <v>533.28262789952123</v>
      </c>
      <c r="AN15" s="22">
        <v>0</v>
      </c>
      <c r="AO15" s="7" t="s">
        <v>205</v>
      </c>
      <c r="AP15" s="94">
        <f>AN15*AF15</f>
        <v>0</v>
      </c>
      <c r="AQ15" s="94">
        <f>AN15*AG15</f>
        <v>0</v>
      </c>
      <c r="AR15" s="94">
        <f>AN15*AH15</f>
        <v>0</v>
      </c>
      <c r="AS15" s="94">
        <f>AN15*AI15</f>
        <v>0</v>
      </c>
      <c r="AT15" s="94">
        <f>AN15*AJ15</f>
        <v>0</v>
      </c>
      <c r="AU15" s="94">
        <f>AN15*AK15</f>
        <v>0</v>
      </c>
      <c r="AV15" s="94">
        <f>AN15*AL15</f>
        <v>0</v>
      </c>
      <c r="AW15" s="94">
        <f>SUM(AP15:AV15)</f>
        <v>0</v>
      </c>
      <c r="AX15" s="94" t="s">
        <v>128</v>
      </c>
      <c r="AY15" s="41">
        <f>AP15*1</f>
        <v>0</v>
      </c>
      <c r="AZ15" s="41">
        <f t="shared" ref="AZ15" si="22">AQ15*1</f>
        <v>0</v>
      </c>
      <c r="BA15" s="41">
        <f t="shared" ref="BA15" si="23">AR15*1</f>
        <v>0</v>
      </c>
      <c r="BB15" s="41">
        <f t="shared" ref="BB15" si="24">AS15*1</f>
        <v>0</v>
      </c>
      <c r="BC15" s="41">
        <f t="shared" ref="BC15" si="25">AT15*1</f>
        <v>0</v>
      </c>
      <c r="BD15" s="41">
        <f t="shared" ref="BD15" si="26">AU15*1</f>
        <v>0</v>
      </c>
      <c r="BE15" s="41">
        <f t="shared" ref="BE15" si="27">AV15*1</f>
        <v>0</v>
      </c>
      <c r="BF15" s="41">
        <f>SUM(AY15:BE15)</f>
        <v>0</v>
      </c>
      <c r="BG15" s="110">
        <f>BF15/12/$AN$2</f>
        <v>0</v>
      </c>
      <c r="BH15" s="97">
        <f t="shared" si="14"/>
        <v>0</v>
      </c>
      <c r="BI15" s="3"/>
      <c r="BJ15" s="3"/>
      <c r="BK15" s="3"/>
      <c r="BL15" s="5"/>
      <c r="BM15" s="43"/>
    </row>
    <row r="16" spans="1:65" s="44" customFormat="1" ht="72" customHeight="1" x14ac:dyDescent="0.25">
      <c r="A16" s="5">
        <v>9</v>
      </c>
      <c r="B16" s="5">
        <v>40</v>
      </c>
      <c r="C16" s="13" t="s">
        <v>163</v>
      </c>
      <c r="D16" s="13" t="s">
        <v>167</v>
      </c>
      <c r="E16" s="5" t="s">
        <v>112</v>
      </c>
      <c r="F16" s="5" t="s">
        <v>207</v>
      </c>
      <c r="G16" s="5" t="s">
        <v>71</v>
      </c>
      <c r="H16" s="5" t="s">
        <v>72</v>
      </c>
      <c r="I16" s="4">
        <v>1000</v>
      </c>
      <c r="J16" s="4" t="s">
        <v>73</v>
      </c>
      <c r="K16" s="11">
        <v>1085.03</v>
      </c>
      <c r="L16" s="11"/>
      <c r="M16" s="11"/>
      <c r="N16" s="11">
        <v>1032.95</v>
      </c>
      <c r="O16" s="35">
        <v>217.01</v>
      </c>
      <c r="P16" s="11">
        <v>11.67</v>
      </c>
      <c r="Q16" s="35">
        <v>234.67</v>
      </c>
      <c r="R16" s="36">
        <f>SUM(K16:Q16)</f>
        <v>2581.33</v>
      </c>
      <c r="S16" s="36">
        <f>R16/I16</f>
        <v>2.5813299999999999</v>
      </c>
      <c r="T16" s="4">
        <v>1000</v>
      </c>
      <c r="U16" s="4" t="s">
        <v>73</v>
      </c>
      <c r="V16" s="28">
        <f>((K16*0.64)*106.7%)*105.7%</f>
        <v>783.17916772479998</v>
      </c>
      <c r="W16" s="28">
        <f>((L16*1.01)*106.7%)*105.7%</f>
        <v>0</v>
      </c>
      <c r="X16" s="28">
        <f>((M16*0.83)*106.7%)*105.7%</f>
        <v>0</v>
      </c>
      <c r="Y16" s="28">
        <f>V16*95.2%</f>
        <v>745.58656767400964</v>
      </c>
      <c r="Z16" s="28">
        <f>V16*20%</f>
        <v>156.63583354496001</v>
      </c>
      <c r="AA16" s="28">
        <f>(V16+W16+X16+Y16+Z16)*0.5%</f>
        <v>8.4270078447188492</v>
      </c>
      <c r="AB16" s="28">
        <f>(V16+W16+X16+Y16+Z16+AA16)*10%</f>
        <v>169.38285767884886</v>
      </c>
      <c r="AC16" s="29">
        <f>SUM(V16:AB16)</f>
        <v>1863.2114344673375</v>
      </c>
      <c r="AD16" s="7">
        <v>1</v>
      </c>
      <c r="AE16" s="7" t="s">
        <v>73</v>
      </c>
      <c r="AF16" s="41">
        <f>V16/T16</f>
        <v>0.78317916772480001</v>
      </c>
      <c r="AG16" s="41">
        <f>W16/T16</f>
        <v>0</v>
      </c>
      <c r="AH16" s="41">
        <f>X16/T16</f>
        <v>0</v>
      </c>
      <c r="AI16" s="41">
        <f>Y16/T16</f>
        <v>0.74558656767400966</v>
      </c>
      <c r="AJ16" s="41">
        <f>Z16/T16</f>
        <v>0.15663583354496</v>
      </c>
      <c r="AK16" s="41">
        <f>AA16/T16</f>
        <v>8.4270078447188489E-3</v>
      </c>
      <c r="AL16" s="41">
        <f>AB16/T16</f>
        <v>0.16938285767884886</v>
      </c>
      <c r="AM16" s="41">
        <f>AC16/T16</f>
        <v>1.8632114344673376</v>
      </c>
      <c r="AN16" s="94">
        <v>0</v>
      </c>
      <c r="AO16" s="7" t="s">
        <v>73</v>
      </c>
      <c r="AP16" s="94">
        <f>AN16*AF16</f>
        <v>0</v>
      </c>
      <c r="AQ16" s="94">
        <f>AN16*AG16</f>
        <v>0</v>
      </c>
      <c r="AR16" s="94">
        <f>AN16*AH16</f>
        <v>0</v>
      </c>
      <c r="AS16" s="94">
        <f>AN16*AI16</f>
        <v>0</v>
      </c>
      <c r="AT16" s="94">
        <f>AN16*AJ16</f>
        <v>0</v>
      </c>
      <c r="AU16" s="94">
        <f>AN16*AK16</f>
        <v>0</v>
      </c>
      <c r="AV16" s="94">
        <f>AN16*AL16</f>
        <v>0</v>
      </c>
      <c r="AW16" s="94">
        <f>SUM(AP16:AV16)</f>
        <v>0</v>
      </c>
      <c r="AX16" s="94" t="s">
        <v>129</v>
      </c>
      <c r="AY16" s="41">
        <f>AP16*2</f>
        <v>0</v>
      </c>
      <c r="AZ16" s="41">
        <f t="shared" ref="AZ16" si="28">AQ16*2</f>
        <v>0</v>
      </c>
      <c r="BA16" s="41">
        <f t="shared" ref="BA16" si="29">AR16*2</f>
        <v>0</v>
      </c>
      <c r="BB16" s="41">
        <f t="shared" ref="BB16" si="30">AS16*2</f>
        <v>0</v>
      </c>
      <c r="BC16" s="41">
        <f t="shared" ref="BC16" si="31">AT16*2</f>
        <v>0</v>
      </c>
      <c r="BD16" s="41">
        <f t="shared" ref="BD16" si="32">AU16*2</f>
        <v>0</v>
      </c>
      <c r="BE16" s="41">
        <f t="shared" ref="BE16" si="33">AV16*2</f>
        <v>0</v>
      </c>
      <c r="BF16" s="41">
        <f>SUM(AY16:BE16)</f>
        <v>0</v>
      </c>
      <c r="BG16" s="110">
        <v>0.14000000000000001</v>
      </c>
      <c r="BH16" s="97">
        <f t="shared" si="14"/>
        <v>0</v>
      </c>
      <c r="BI16" s="3"/>
      <c r="BJ16" s="3"/>
      <c r="BK16" s="3"/>
      <c r="BL16" s="5"/>
      <c r="BM16" s="43"/>
    </row>
    <row r="17" spans="1:64" s="75" customFormat="1" x14ac:dyDescent="0.25">
      <c r="A17" s="71"/>
      <c r="B17" s="71"/>
      <c r="C17" s="71"/>
      <c r="D17" s="71"/>
      <c r="E17" s="71"/>
      <c r="F17" s="71"/>
      <c r="G17" s="124" t="s">
        <v>179</v>
      </c>
      <c r="H17" s="124"/>
      <c r="I17" s="72"/>
      <c r="J17" s="72"/>
      <c r="K17" s="72"/>
      <c r="L17" s="72"/>
      <c r="M17" s="72"/>
      <c r="N17" s="72"/>
      <c r="O17" s="72"/>
      <c r="P17" s="72"/>
      <c r="Q17" s="72"/>
      <c r="R17" s="78"/>
      <c r="S17" s="78"/>
      <c r="T17" s="72"/>
      <c r="U17" s="72"/>
      <c r="V17" s="74"/>
      <c r="W17" s="74"/>
      <c r="X17" s="74"/>
      <c r="Y17" s="74"/>
      <c r="Z17" s="74"/>
      <c r="AA17" s="74"/>
      <c r="AB17" s="74"/>
      <c r="AC17" s="78"/>
      <c r="AD17" s="80"/>
      <c r="AE17" s="80"/>
      <c r="AF17" s="78"/>
      <c r="AG17" s="78"/>
      <c r="AH17" s="78"/>
      <c r="AI17" s="78"/>
      <c r="AJ17" s="78"/>
      <c r="AK17" s="78"/>
      <c r="AL17" s="78"/>
      <c r="AM17" s="78"/>
      <c r="AN17" s="99"/>
      <c r="AO17" s="80"/>
      <c r="AP17" s="97"/>
      <c r="AQ17" s="97"/>
      <c r="AR17" s="97"/>
      <c r="AS17" s="97"/>
      <c r="AT17" s="97"/>
      <c r="AU17" s="97"/>
      <c r="AV17" s="97"/>
      <c r="AW17" s="97"/>
      <c r="AX17" s="97"/>
      <c r="AY17" s="96">
        <f>AY18+AY19+AY20</f>
        <v>0</v>
      </c>
      <c r="AZ17" s="96">
        <f t="shared" ref="AZ17:BE17" si="34">AZ18+AZ19+AZ20</f>
        <v>0</v>
      </c>
      <c r="BA17" s="96">
        <f t="shared" si="34"/>
        <v>0</v>
      </c>
      <c r="BB17" s="96">
        <f t="shared" si="34"/>
        <v>0</v>
      </c>
      <c r="BC17" s="96">
        <f t="shared" si="34"/>
        <v>0</v>
      </c>
      <c r="BD17" s="96">
        <f t="shared" si="34"/>
        <v>0</v>
      </c>
      <c r="BE17" s="96">
        <f t="shared" si="34"/>
        <v>0</v>
      </c>
      <c r="BF17" s="96">
        <f>BF18+BF19+BF20</f>
        <v>0</v>
      </c>
      <c r="BG17" s="110">
        <f>BG19+BG20</f>
        <v>0</v>
      </c>
      <c r="BH17" s="97">
        <f t="shared" si="14"/>
        <v>0</v>
      </c>
      <c r="BI17" s="74"/>
      <c r="BJ17" s="74"/>
      <c r="BK17" s="74"/>
      <c r="BL17" s="71"/>
    </row>
    <row r="18" spans="1:64" ht="133.5" hidden="1" customHeight="1" x14ac:dyDescent="0.25">
      <c r="A18" s="5">
        <v>9</v>
      </c>
      <c r="B18" s="5">
        <v>40</v>
      </c>
      <c r="C18" s="13" t="s">
        <v>163</v>
      </c>
      <c r="D18" s="13" t="s">
        <v>167</v>
      </c>
      <c r="E18" s="5" t="s">
        <v>112</v>
      </c>
      <c r="F18" s="5"/>
      <c r="G18" s="5"/>
      <c r="H18" s="5"/>
      <c r="I18" s="4">
        <v>1000</v>
      </c>
      <c r="J18" s="4" t="s">
        <v>73</v>
      </c>
      <c r="K18" s="11"/>
      <c r="L18" s="11"/>
      <c r="M18" s="11"/>
      <c r="N18" s="11"/>
      <c r="O18" s="35"/>
      <c r="P18" s="11"/>
      <c r="Q18" s="35"/>
      <c r="R18" s="36"/>
      <c r="S18" s="36">
        <f>R18/I18</f>
        <v>0</v>
      </c>
      <c r="T18" s="4">
        <v>1000</v>
      </c>
      <c r="U18" s="4" t="s">
        <v>73</v>
      </c>
      <c r="V18" s="28">
        <f>((K18*0.64)*106.7%)*105.7%</f>
        <v>0</v>
      </c>
      <c r="W18" s="28">
        <f>((L18*1.01)*106.7%)*105.7%</f>
        <v>0</v>
      </c>
      <c r="X18" s="28">
        <f>((M18*0.83)*106.7%)*105.7%</f>
        <v>0</v>
      </c>
      <c r="Y18" s="28">
        <f>V18*95.2%</f>
        <v>0</v>
      </c>
      <c r="Z18" s="28">
        <f>V18*20%</f>
        <v>0</v>
      </c>
      <c r="AA18" s="28">
        <f>(V18+W18+X18+Y18+Z18)*0.5%</f>
        <v>0</v>
      </c>
      <c r="AB18" s="28">
        <f>(V18+W18+X18+Y18+Z18+AA18)*10%</f>
        <v>0</v>
      </c>
      <c r="AC18" s="29">
        <f>SUM(V18:AB18)</f>
        <v>0</v>
      </c>
      <c r="AD18" s="7">
        <v>1</v>
      </c>
      <c r="AE18" s="7" t="s">
        <v>73</v>
      </c>
      <c r="AF18" s="41">
        <f>V18/T18</f>
        <v>0</v>
      </c>
      <c r="AG18" s="41">
        <f>W18/T18</f>
        <v>0</v>
      </c>
      <c r="AH18" s="41">
        <f>X18/T18</f>
        <v>0</v>
      </c>
      <c r="AI18" s="41">
        <f>Y18/T18</f>
        <v>0</v>
      </c>
      <c r="AJ18" s="41">
        <f>Z18/T18</f>
        <v>0</v>
      </c>
      <c r="AK18" s="41">
        <f>AA18/T18</f>
        <v>0</v>
      </c>
      <c r="AL18" s="41">
        <f>AB18/T18</f>
        <v>0</v>
      </c>
      <c r="AM18" s="41">
        <f>AC18/T18</f>
        <v>0</v>
      </c>
      <c r="AN18" s="94">
        <v>1012.5</v>
      </c>
      <c r="AO18" s="7" t="s">
        <v>73</v>
      </c>
      <c r="AP18" s="94">
        <f>AN18*AF18</f>
        <v>0</v>
      </c>
      <c r="AQ18" s="94">
        <f>AN18*AG18</f>
        <v>0</v>
      </c>
      <c r="AR18" s="94">
        <f>AN18*AH18</f>
        <v>0</v>
      </c>
      <c r="AS18" s="94">
        <f>AN18*AI18</f>
        <v>0</v>
      </c>
      <c r="AT18" s="94">
        <f>AN18*AJ18</f>
        <v>0</v>
      </c>
      <c r="AU18" s="94">
        <f>AN18*AK18</f>
        <v>0</v>
      </c>
      <c r="AV18" s="94">
        <f>AN18*AL18</f>
        <v>0</v>
      </c>
      <c r="AW18" s="94">
        <f>SUM(AP18:AV18)</f>
        <v>0</v>
      </c>
      <c r="AX18" s="94" t="s">
        <v>129</v>
      </c>
      <c r="AY18" s="41">
        <f>AP18*2</f>
        <v>0</v>
      </c>
      <c r="AZ18" s="41">
        <f t="shared" ref="AZ18:BE18" si="35">AQ18*2</f>
        <v>0</v>
      </c>
      <c r="BA18" s="41">
        <f t="shared" si="35"/>
        <v>0</v>
      </c>
      <c r="BB18" s="41">
        <f t="shared" si="35"/>
        <v>0</v>
      </c>
      <c r="BC18" s="41">
        <f t="shared" si="35"/>
        <v>0</v>
      </c>
      <c r="BD18" s="41">
        <f t="shared" si="35"/>
        <v>0</v>
      </c>
      <c r="BE18" s="41">
        <f t="shared" si="35"/>
        <v>0</v>
      </c>
      <c r="BF18" s="41">
        <f>SUM(AY18:BE18)</f>
        <v>0</v>
      </c>
      <c r="BG18" s="110">
        <f t="shared" si="21"/>
        <v>0</v>
      </c>
      <c r="BH18" s="97">
        <f t="shared" si="14"/>
        <v>0</v>
      </c>
      <c r="BI18" s="37"/>
      <c r="BJ18" s="37"/>
      <c r="BK18" s="37"/>
      <c r="BL18" s="5"/>
    </row>
    <row r="19" spans="1:64" ht="70.150000000000006" customHeight="1" x14ac:dyDescent="0.25">
      <c r="A19" s="5">
        <v>10</v>
      </c>
      <c r="B19" s="5">
        <v>9</v>
      </c>
      <c r="C19" s="5" t="s">
        <v>157</v>
      </c>
      <c r="D19" s="5" t="s">
        <v>146</v>
      </c>
      <c r="E19" s="5" t="s">
        <v>21</v>
      </c>
      <c r="F19" s="5" t="s">
        <v>208</v>
      </c>
      <c r="G19" s="5" t="s">
        <v>22</v>
      </c>
      <c r="H19" s="5" t="s">
        <v>23</v>
      </c>
      <c r="I19" s="5">
        <v>100</v>
      </c>
      <c r="J19" s="4" t="s">
        <v>209</v>
      </c>
      <c r="K19" s="35">
        <v>45132.6</v>
      </c>
      <c r="L19" s="35">
        <v>51783.85</v>
      </c>
      <c r="M19" s="35"/>
      <c r="N19" s="35">
        <v>42966.239999999998</v>
      </c>
      <c r="O19" s="35">
        <v>9026.52</v>
      </c>
      <c r="P19" s="35">
        <v>744.55</v>
      </c>
      <c r="Q19" s="35">
        <v>14965.38</v>
      </c>
      <c r="R19" s="36">
        <f>SUM(K19:Q19)</f>
        <v>164619.13999999998</v>
      </c>
      <c r="S19" s="36">
        <f>R19/I19</f>
        <v>1646.1913999999999</v>
      </c>
      <c r="T19" s="5">
        <v>100</v>
      </c>
      <c r="U19" s="4" t="s">
        <v>209</v>
      </c>
      <c r="V19" s="28">
        <f>((K19*0.64)*106.7%)*105.7%</f>
        <v>32576.898431615999</v>
      </c>
      <c r="W19" s="28">
        <f>((L19*1.01)*106.7%)*105.7%</f>
        <v>58986.838022381489</v>
      </c>
      <c r="X19" s="28">
        <f>((M19*0.83)*106.7%)*105.7%</f>
        <v>0</v>
      </c>
      <c r="Y19" s="28">
        <f>V19*95.2%</f>
        <v>31013.207306898432</v>
      </c>
      <c r="Z19" s="28">
        <f>V19*20%</f>
        <v>6515.3796863232001</v>
      </c>
      <c r="AA19" s="28">
        <f>(V19+W19+X19+Y19+Z19)*0.5%</f>
        <v>645.46161723609566</v>
      </c>
      <c r="AB19" s="28">
        <f>(V19+W19+X19+Y19+Z19+AA19)*10%</f>
        <v>12973.778506445524</v>
      </c>
      <c r="AC19" s="29">
        <f>SUM(V19:AB19)</f>
        <v>142711.56357090076</v>
      </c>
      <c r="AD19" s="22">
        <v>1</v>
      </c>
      <c r="AE19" s="7" t="s">
        <v>209</v>
      </c>
      <c r="AF19" s="41">
        <f>V19/T19</f>
        <v>325.76898431615996</v>
      </c>
      <c r="AG19" s="41">
        <f>W19/T19</f>
        <v>589.86838022381494</v>
      </c>
      <c r="AH19" s="41">
        <f>X19/T19</f>
        <v>0</v>
      </c>
      <c r="AI19" s="41">
        <f>Y19/T19</f>
        <v>310.13207306898431</v>
      </c>
      <c r="AJ19" s="41">
        <f>Z19/T19</f>
        <v>65.153796863232003</v>
      </c>
      <c r="AK19" s="41">
        <f>AA19/T19</f>
        <v>6.4546161723609563</v>
      </c>
      <c r="AL19" s="41">
        <f>AB19/T19</f>
        <v>129.73778506445524</v>
      </c>
      <c r="AM19" s="41">
        <f>AC19/T19</f>
        <v>1427.1156357090076</v>
      </c>
      <c r="AN19" s="94">
        <v>0</v>
      </c>
      <c r="AO19" s="7" t="s">
        <v>209</v>
      </c>
      <c r="AP19" s="94">
        <f>AN19*AF19</f>
        <v>0</v>
      </c>
      <c r="AQ19" s="94">
        <f>AN19*AG19</f>
        <v>0</v>
      </c>
      <c r="AR19" s="94">
        <f>AN19*AH19</f>
        <v>0</v>
      </c>
      <c r="AS19" s="94">
        <f>AN19*AI19</f>
        <v>0</v>
      </c>
      <c r="AT19" s="94">
        <f>AN19*AJ19</f>
        <v>0</v>
      </c>
      <c r="AU19" s="94">
        <f>AN19*AK19</f>
        <v>0</v>
      </c>
      <c r="AV19" s="94">
        <f>AN19*AL19</f>
        <v>0</v>
      </c>
      <c r="AW19" s="94">
        <f>SUM(AP19:AV19)</f>
        <v>0</v>
      </c>
      <c r="AX19" s="94" t="s">
        <v>128</v>
      </c>
      <c r="AY19" s="41">
        <f t="shared" ref="AY19:AY20" si="36">AP19*1</f>
        <v>0</v>
      </c>
      <c r="AZ19" s="41">
        <f t="shared" ref="AZ19:AZ20" si="37">AQ19*1</f>
        <v>0</v>
      </c>
      <c r="BA19" s="41">
        <f t="shared" ref="BA19:BA20" si="38">AR19*1</f>
        <v>0</v>
      </c>
      <c r="BB19" s="41">
        <f t="shared" ref="BB19:BB20" si="39">AS19*1</f>
        <v>0</v>
      </c>
      <c r="BC19" s="41">
        <f t="shared" ref="BC19:BC20" si="40">AT19*1</f>
        <v>0</v>
      </c>
      <c r="BD19" s="41">
        <f t="shared" ref="BD19:BD20" si="41">AU19*1</f>
        <v>0</v>
      </c>
      <c r="BE19" s="41">
        <f t="shared" ref="BE19:BE20" si="42">AV19*1</f>
        <v>0</v>
      </c>
      <c r="BF19" s="41">
        <f>SUM(AY19:BE19)</f>
        <v>0</v>
      </c>
      <c r="BG19" s="110">
        <v>0</v>
      </c>
      <c r="BH19" s="97">
        <f t="shared" si="14"/>
        <v>0</v>
      </c>
      <c r="BI19" s="3" t="e">
        <f>AW19/$AW$90*100</f>
        <v>#DIV/0!</v>
      </c>
      <c r="BJ19" s="3" t="e">
        <f>AV19/#REF!*100</f>
        <v>#REF!</v>
      </c>
      <c r="BK19" s="3" t="e">
        <f>BI19-BJ19</f>
        <v>#DIV/0!</v>
      </c>
      <c r="BL19" s="5">
        <v>2805</v>
      </c>
    </row>
    <row r="20" spans="1:64" ht="86.25" x14ac:dyDescent="0.25">
      <c r="A20" s="5">
        <v>11</v>
      </c>
      <c r="B20" s="5">
        <v>31</v>
      </c>
      <c r="C20" s="13" t="s">
        <v>163</v>
      </c>
      <c r="D20" s="5" t="s">
        <v>167</v>
      </c>
      <c r="E20" s="5" t="s">
        <v>168</v>
      </c>
      <c r="F20" s="5" t="s">
        <v>211</v>
      </c>
      <c r="G20" s="4" t="s">
        <v>210</v>
      </c>
      <c r="H20" s="4" t="s">
        <v>56</v>
      </c>
      <c r="I20" s="4">
        <v>1</v>
      </c>
      <c r="J20" s="4" t="s">
        <v>55</v>
      </c>
      <c r="K20" s="11">
        <v>106.98</v>
      </c>
      <c r="L20" s="11">
        <v>436.82</v>
      </c>
      <c r="M20" s="11"/>
      <c r="N20" s="11">
        <v>101.84</v>
      </c>
      <c r="O20" s="35">
        <v>21.4</v>
      </c>
      <c r="P20" s="11">
        <v>3.34</v>
      </c>
      <c r="Q20" s="35">
        <v>67.040000000000006</v>
      </c>
      <c r="R20" s="36">
        <f>SUM(K20:Q20)</f>
        <v>737.42</v>
      </c>
      <c r="S20" s="36">
        <f>R20/I20</f>
        <v>737.42</v>
      </c>
      <c r="T20" s="4">
        <v>1</v>
      </c>
      <c r="U20" s="4" t="s">
        <v>55</v>
      </c>
      <c r="V20" s="28">
        <f>((K20*0.64)*106.7%)*105.7%</f>
        <v>77.218609036800004</v>
      </c>
      <c r="W20" s="28">
        <f>((L20*1.01)*106.7%)*105.7%</f>
        <v>497.58043453579995</v>
      </c>
      <c r="X20" s="28">
        <f>((M20*0.83)*106.7%)*105.7%</f>
        <v>0</v>
      </c>
      <c r="Y20" s="28">
        <f>V20*95.2%</f>
        <v>73.512115803033609</v>
      </c>
      <c r="Z20" s="28">
        <f>V20*20%</f>
        <v>15.443721807360001</v>
      </c>
      <c r="AA20" s="28">
        <f>(V20+W20+X20+Y20+Z20)*0.5%</f>
        <v>3.3187744059149682</v>
      </c>
      <c r="AB20" s="28">
        <f>(V20+W20+X20+Y20+Z20+AA20)*10%</f>
        <v>66.707365558890857</v>
      </c>
      <c r="AC20" s="29">
        <f>SUM(V20:AB20)</f>
        <v>733.78102114779938</v>
      </c>
      <c r="AD20" s="7">
        <v>1</v>
      </c>
      <c r="AE20" s="7" t="s">
        <v>55</v>
      </c>
      <c r="AF20" s="41">
        <f>V20/T20</f>
        <v>77.218609036800004</v>
      </c>
      <c r="AG20" s="41">
        <f>W20/T20</f>
        <v>497.58043453579995</v>
      </c>
      <c r="AH20" s="41">
        <f>X20/T20</f>
        <v>0</v>
      </c>
      <c r="AI20" s="41">
        <f>Y20/T20</f>
        <v>73.512115803033609</v>
      </c>
      <c r="AJ20" s="41">
        <f>Z20/T20</f>
        <v>15.443721807360001</v>
      </c>
      <c r="AK20" s="41">
        <f>AA20/T20</f>
        <v>3.3187744059149682</v>
      </c>
      <c r="AL20" s="41">
        <f>AB20/T20</f>
        <v>66.707365558890857</v>
      </c>
      <c r="AM20" s="41">
        <f>AC20/T20</f>
        <v>733.78102114779938</v>
      </c>
      <c r="AN20" s="94">
        <v>0</v>
      </c>
      <c r="AO20" s="7" t="s">
        <v>55</v>
      </c>
      <c r="AP20" s="94">
        <f>AN20*AF20</f>
        <v>0</v>
      </c>
      <c r="AQ20" s="94">
        <f>AN20*AG20</f>
        <v>0</v>
      </c>
      <c r="AR20" s="94">
        <f>AN20*AH20</f>
        <v>0</v>
      </c>
      <c r="AS20" s="94">
        <f>AN20*AI20</f>
        <v>0</v>
      </c>
      <c r="AT20" s="94">
        <f>AN20*AJ20</f>
        <v>0</v>
      </c>
      <c r="AU20" s="94">
        <f>AN20*AK20</f>
        <v>0</v>
      </c>
      <c r="AV20" s="94">
        <f>AN20*AL20</f>
        <v>0</v>
      </c>
      <c r="AW20" s="94">
        <f>SUM(AP20:AV20)</f>
        <v>0</v>
      </c>
      <c r="AX20" s="94" t="s">
        <v>128</v>
      </c>
      <c r="AY20" s="41">
        <f t="shared" si="36"/>
        <v>0</v>
      </c>
      <c r="AZ20" s="41">
        <f t="shared" si="37"/>
        <v>0</v>
      </c>
      <c r="BA20" s="41">
        <f t="shared" si="38"/>
        <v>0</v>
      </c>
      <c r="BB20" s="41">
        <f t="shared" si="39"/>
        <v>0</v>
      </c>
      <c r="BC20" s="41">
        <f t="shared" si="40"/>
        <v>0</v>
      </c>
      <c r="BD20" s="41">
        <f t="shared" si="41"/>
        <v>0</v>
      </c>
      <c r="BE20" s="41">
        <f t="shared" si="42"/>
        <v>0</v>
      </c>
      <c r="BF20" s="41">
        <f>SUM(AY20:BE20)</f>
        <v>0</v>
      </c>
      <c r="BG20" s="110">
        <f t="shared" si="21"/>
        <v>0</v>
      </c>
      <c r="BH20" s="97">
        <f t="shared" si="14"/>
        <v>0</v>
      </c>
      <c r="BI20" s="37"/>
      <c r="BJ20" s="37"/>
      <c r="BK20" s="37"/>
      <c r="BL20" s="5"/>
    </row>
    <row r="21" spans="1:64" s="75" customFormat="1" hidden="1" x14ac:dyDescent="0.25">
      <c r="A21" s="71"/>
      <c r="B21" s="71"/>
      <c r="C21" s="71"/>
      <c r="D21" s="71"/>
      <c r="E21" s="71"/>
      <c r="F21" s="71"/>
      <c r="G21" s="124"/>
      <c r="H21" s="124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4"/>
      <c r="W21" s="74"/>
      <c r="X21" s="74"/>
      <c r="Y21" s="74"/>
      <c r="Z21" s="74"/>
      <c r="AA21" s="74"/>
      <c r="AB21" s="74"/>
      <c r="AC21" s="74"/>
      <c r="AD21" s="80"/>
      <c r="AE21" s="80"/>
      <c r="AF21" s="74"/>
      <c r="AG21" s="74"/>
      <c r="AH21" s="74"/>
      <c r="AI21" s="74"/>
      <c r="AJ21" s="74"/>
      <c r="AK21" s="74"/>
      <c r="AL21" s="74"/>
      <c r="AM21" s="74"/>
      <c r="AN21" s="97"/>
      <c r="AO21" s="80"/>
      <c r="AP21" s="97"/>
      <c r="AQ21" s="97"/>
      <c r="AR21" s="97"/>
      <c r="AS21" s="97"/>
      <c r="AT21" s="97"/>
      <c r="AU21" s="97"/>
      <c r="AV21" s="97"/>
      <c r="AW21" s="97"/>
      <c r="AX21" s="97"/>
      <c r="AY21" s="96">
        <f>AY22+AY23</f>
        <v>0</v>
      </c>
      <c r="AZ21" s="96">
        <f t="shared" ref="AZ21:BE21" si="43">AZ22+AZ23</f>
        <v>0</v>
      </c>
      <c r="BA21" s="96">
        <f t="shared" si="43"/>
        <v>0</v>
      </c>
      <c r="BB21" s="96">
        <f t="shared" si="43"/>
        <v>0</v>
      </c>
      <c r="BC21" s="96">
        <f t="shared" si="43"/>
        <v>0</v>
      </c>
      <c r="BD21" s="96">
        <f t="shared" si="43"/>
        <v>0</v>
      </c>
      <c r="BE21" s="96">
        <f t="shared" si="43"/>
        <v>0</v>
      </c>
      <c r="BF21" s="96">
        <f>BF22+BF23</f>
        <v>0</v>
      </c>
      <c r="BG21" s="110">
        <f t="shared" si="21"/>
        <v>0</v>
      </c>
      <c r="BH21" s="97">
        <f t="shared" si="14"/>
        <v>0</v>
      </c>
      <c r="BI21" s="79"/>
      <c r="BJ21" s="79"/>
      <c r="BK21" s="79"/>
      <c r="BL21" s="71"/>
    </row>
    <row r="22" spans="1:64" ht="65.25" hidden="1" customHeight="1" x14ac:dyDescent="0.25">
      <c r="A22" s="5"/>
      <c r="B22" s="5"/>
      <c r="C22" s="13"/>
      <c r="D22" s="13"/>
      <c r="E22" s="5"/>
      <c r="F22" s="5"/>
      <c r="G22" s="4"/>
      <c r="H22" s="4"/>
      <c r="I22" s="5"/>
      <c r="J22" s="5"/>
      <c r="K22" s="11"/>
      <c r="L22" s="11"/>
      <c r="M22" s="11"/>
      <c r="N22" s="11"/>
      <c r="O22" s="35"/>
      <c r="P22" s="11"/>
      <c r="Q22" s="35"/>
      <c r="R22" s="36"/>
      <c r="S22" s="36"/>
      <c r="T22" s="5">
        <v>1000</v>
      </c>
      <c r="U22" s="5" t="s">
        <v>83</v>
      </c>
      <c r="V22" s="28">
        <f>((K22*0.64)*106.7%)*105.7%</f>
        <v>0</v>
      </c>
      <c r="W22" s="28">
        <f>((L22*1.01)*106.7%)*105.7%</f>
        <v>0</v>
      </c>
      <c r="X22" s="28">
        <f>((M22*0.83)*106.7%)*105.7%</f>
        <v>0</v>
      </c>
      <c r="Y22" s="28">
        <f>V22*95.2%</f>
        <v>0</v>
      </c>
      <c r="Z22" s="28">
        <f>V22*20%</f>
        <v>0</v>
      </c>
      <c r="AA22" s="28">
        <f>(V22+W22+X22+Y22+Z22)*0.5%</f>
        <v>0</v>
      </c>
      <c r="AB22" s="28">
        <f>(V22+W22+X22+Y22+Z22+AA22)*10%</f>
        <v>0</v>
      </c>
      <c r="AC22" s="29">
        <f>SUM(V22:AB22)</f>
        <v>0</v>
      </c>
      <c r="AD22" s="22">
        <v>1</v>
      </c>
      <c r="AE22" s="22" t="s">
        <v>83</v>
      </c>
      <c r="AF22" s="41">
        <f>V22/T22</f>
        <v>0</v>
      </c>
      <c r="AG22" s="41">
        <f>W22/T22</f>
        <v>0</v>
      </c>
      <c r="AH22" s="41">
        <f>X22/T22</f>
        <v>0</v>
      </c>
      <c r="AI22" s="41">
        <f>Y22/T22</f>
        <v>0</v>
      </c>
      <c r="AJ22" s="41">
        <f>Z22/T22</f>
        <v>0</v>
      </c>
      <c r="AK22" s="41">
        <f>AA22/T22</f>
        <v>0</v>
      </c>
      <c r="AL22" s="41">
        <f>AB22/T22</f>
        <v>0</v>
      </c>
      <c r="AM22" s="41">
        <f>AC22/T22</f>
        <v>0</v>
      </c>
      <c r="AN22" s="22">
        <v>1369.79</v>
      </c>
      <c r="AO22" s="22" t="s">
        <v>83</v>
      </c>
      <c r="AP22" s="94">
        <f>AN22*AF22</f>
        <v>0</v>
      </c>
      <c r="AQ22" s="94">
        <f>AN22*AG22</f>
        <v>0</v>
      </c>
      <c r="AR22" s="94">
        <f>AN22*AH22</f>
        <v>0</v>
      </c>
      <c r="AS22" s="94">
        <f>AN22*AI22</f>
        <v>0</v>
      </c>
      <c r="AT22" s="94">
        <f>AN22*AJ22</f>
        <v>0</v>
      </c>
      <c r="AU22" s="94">
        <f>AN22*AK22</f>
        <v>0</v>
      </c>
      <c r="AV22" s="94">
        <f>AN22*AL22</f>
        <v>0</v>
      </c>
      <c r="AW22" s="94">
        <f>SUM(AP22:AV22)</f>
        <v>0</v>
      </c>
      <c r="AX22" s="94" t="s">
        <v>129</v>
      </c>
      <c r="AY22" s="41">
        <f>AP22*2</f>
        <v>0</v>
      </c>
      <c r="AZ22" s="41">
        <f t="shared" ref="AZ22:BE23" si="44">AQ22*2</f>
        <v>0</v>
      </c>
      <c r="BA22" s="41">
        <f t="shared" si="44"/>
        <v>0</v>
      </c>
      <c r="BB22" s="41">
        <f t="shared" si="44"/>
        <v>0</v>
      </c>
      <c r="BC22" s="41">
        <f t="shared" si="44"/>
        <v>0</v>
      </c>
      <c r="BD22" s="41">
        <f t="shared" si="44"/>
        <v>0</v>
      </c>
      <c r="BE22" s="41">
        <f t="shared" si="44"/>
        <v>0</v>
      </c>
      <c r="BF22" s="41">
        <f>SUM(AY22:BE22)</f>
        <v>0</v>
      </c>
      <c r="BG22" s="110">
        <f t="shared" si="21"/>
        <v>0</v>
      </c>
      <c r="BH22" s="97">
        <f t="shared" si="14"/>
        <v>0</v>
      </c>
      <c r="BI22" s="37"/>
      <c r="BJ22" s="37"/>
      <c r="BK22" s="37"/>
      <c r="BL22" s="5"/>
    </row>
    <row r="23" spans="1:64" s="31" customFormat="1" ht="264.60000000000002" hidden="1" customHeight="1" x14ac:dyDescent="0.2">
      <c r="A23" s="13"/>
      <c r="B23" s="13"/>
      <c r="C23" s="13"/>
      <c r="D23" s="13"/>
      <c r="E23" s="13"/>
      <c r="F23" s="13"/>
      <c r="G23" s="14"/>
      <c r="H23" s="14"/>
      <c r="I23" s="13">
        <v>1000</v>
      </c>
      <c r="J23" s="13" t="s">
        <v>61</v>
      </c>
      <c r="K23" s="25"/>
      <c r="L23" s="25"/>
      <c r="M23" s="25"/>
      <c r="N23" s="25"/>
      <c r="O23" s="26"/>
      <c r="P23" s="25"/>
      <c r="Q23" s="26"/>
      <c r="R23" s="27"/>
      <c r="S23" s="27">
        <f>R23/I23</f>
        <v>0</v>
      </c>
      <c r="T23" s="13">
        <v>1000</v>
      </c>
      <c r="U23" s="13" t="s">
        <v>61</v>
      </c>
      <c r="V23" s="28">
        <f>((K23*0.64)*106.7%)*105.7%</f>
        <v>0</v>
      </c>
      <c r="W23" s="28">
        <f>((L23*1.01)*106.7%)*105.7%</f>
        <v>0</v>
      </c>
      <c r="X23" s="28">
        <f>((M23*0.83)*106.7%)*105.7%</f>
        <v>0</v>
      </c>
      <c r="Y23" s="28">
        <f>V23*95.2%</f>
        <v>0</v>
      </c>
      <c r="Z23" s="28">
        <f>V23*20%</f>
        <v>0</v>
      </c>
      <c r="AA23" s="28">
        <f>(V23+W23+X23+Y23+Z23)*0.5%</f>
        <v>0</v>
      </c>
      <c r="AB23" s="28">
        <f>(V23+W23+X23+Y23+Z23+AA23)*10%</f>
        <v>0</v>
      </c>
      <c r="AC23" s="29">
        <f>SUM(V23:AB23)</f>
        <v>0</v>
      </c>
      <c r="AD23" s="22">
        <v>1</v>
      </c>
      <c r="AE23" s="22" t="s">
        <v>61</v>
      </c>
      <c r="AF23" s="41">
        <f>V23/T23</f>
        <v>0</v>
      </c>
      <c r="AG23" s="41">
        <f>W23/T23</f>
        <v>0</v>
      </c>
      <c r="AH23" s="41">
        <f>X23/T23</f>
        <v>0</v>
      </c>
      <c r="AI23" s="41">
        <f>Y23/T23</f>
        <v>0</v>
      </c>
      <c r="AJ23" s="41">
        <f>Z23/T23</f>
        <v>0</v>
      </c>
      <c r="AK23" s="41">
        <f>AA23/T23</f>
        <v>0</v>
      </c>
      <c r="AL23" s="41">
        <f>AB23/T23</f>
        <v>0</v>
      </c>
      <c r="AM23" s="41">
        <f>AC23/T23</f>
        <v>0</v>
      </c>
      <c r="AN23" s="22">
        <v>1012.5</v>
      </c>
      <c r="AO23" s="22" t="s">
        <v>61</v>
      </c>
      <c r="AP23" s="94">
        <f>AN23*AF23</f>
        <v>0</v>
      </c>
      <c r="AQ23" s="94">
        <f>AN23*AG23</f>
        <v>0</v>
      </c>
      <c r="AR23" s="94">
        <f>AN23*AH23</f>
        <v>0</v>
      </c>
      <c r="AS23" s="94">
        <f>AN23*AI23</f>
        <v>0</v>
      </c>
      <c r="AT23" s="94">
        <f>AN23*AJ23</f>
        <v>0</v>
      </c>
      <c r="AU23" s="94">
        <f>AN23*AK23</f>
        <v>0</v>
      </c>
      <c r="AV23" s="94">
        <f>AN23*AL23</f>
        <v>0</v>
      </c>
      <c r="AW23" s="94">
        <f>SUM(AP23:AV23)</f>
        <v>0</v>
      </c>
      <c r="AX23" s="94" t="s">
        <v>129</v>
      </c>
      <c r="AY23" s="41">
        <f>AP23*2</f>
        <v>0</v>
      </c>
      <c r="AZ23" s="41">
        <f t="shared" si="44"/>
        <v>0</v>
      </c>
      <c r="BA23" s="41">
        <f t="shared" si="44"/>
        <v>0</v>
      </c>
      <c r="BB23" s="41">
        <f t="shared" si="44"/>
        <v>0</v>
      </c>
      <c r="BC23" s="41">
        <f t="shared" si="44"/>
        <v>0</v>
      </c>
      <c r="BD23" s="41">
        <f t="shared" si="44"/>
        <v>0</v>
      </c>
      <c r="BE23" s="41">
        <f t="shared" si="44"/>
        <v>0</v>
      </c>
      <c r="BF23" s="41">
        <f>SUM(AY23:BE23)</f>
        <v>0</v>
      </c>
      <c r="BG23" s="110">
        <f t="shared" si="21"/>
        <v>0</v>
      </c>
      <c r="BH23" s="97">
        <f t="shared" si="14"/>
        <v>0</v>
      </c>
      <c r="BI23" s="30"/>
      <c r="BJ23" s="30"/>
      <c r="BK23" s="30"/>
      <c r="BL23" s="13"/>
    </row>
    <row r="24" spans="1:64" s="75" customFormat="1" x14ac:dyDescent="0.25">
      <c r="A24" s="71"/>
      <c r="B24" s="71"/>
      <c r="C24" s="71"/>
      <c r="D24" s="71"/>
      <c r="E24" s="71"/>
      <c r="F24" s="71"/>
      <c r="G24" s="124" t="s">
        <v>288</v>
      </c>
      <c r="H24" s="124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4"/>
      <c r="W24" s="74"/>
      <c r="X24" s="74"/>
      <c r="Y24" s="74"/>
      <c r="Z24" s="74"/>
      <c r="AA24" s="74"/>
      <c r="AB24" s="74"/>
      <c r="AC24" s="78"/>
      <c r="AD24" s="80"/>
      <c r="AE24" s="80"/>
      <c r="AF24" s="78"/>
      <c r="AG24" s="78"/>
      <c r="AH24" s="78"/>
      <c r="AI24" s="78"/>
      <c r="AJ24" s="78"/>
      <c r="AK24" s="78"/>
      <c r="AL24" s="78"/>
      <c r="AM24" s="78"/>
      <c r="AN24" s="99"/>
      <c r="AO24" s="80"/>
      <c r="AP24" s="97"/>
      <c r="AQ24" s="97"/>
      <c r="AR24" s="97"/>
      <c r="AS24" s="97"/>
      <c r="AT24" s="97"/>
      <c r="AU24" s="97"/>
      <c r="AV24" s="97"/>
      <c r="AW24" s="96" t="e">
        <f t="shared" ref="AW24:BE24" si="45">AW25+AW26</f>
        <v>#DIV/0!</v>
      </c>
      <c r="AX24" s="96"/>
      <c r="AY24" s="96">
        <f t="shared" si="45"/>
        <v>0</v>
      </c>
      <c r="AZ24" s="96">
        <f t="shared" si="45"/>
        <v>0</v>
      </c>
      <c r="BA24" s="96">
        <f t="shared" si="45"/>
        <v>0</v>
      </c>
      <c r="BB24" s="96">
        <f t="shared" si="45"/>
        <v>0</v>
      </c>
      <c r="BC24" s="96">
        <f t="shared" si="45"/>
        <v>0</v>
      </c>
      <c r="BD24" s="96">
        <f t="shared" si="45"/>
        <v>0</v>
      </c>
      <c r="BE24" s="96">
        <f t="shared" si="45"/>
        <v>0</v>
      </c>
      <c r="BF24" s="96">
        <f>BF25+BF26</f>
        <v>37199.21</v>
      </c>
      <c r="BG24" s="110">
        <f>BG25+BG26</f>
        <v>0.30000000000000004</v>
      </c>
      <c r="BH24" s="96">
        <f>BH25+BH26</f>
        <v>43.333716571571756</v>
      </c>
      <c r="BI24" s="74"/>
      <c r="BJ24" s="74"/>
      <c r="BK24" s="74"/>
      <c r="BL24" s="71"/>
    </row>
    <row r="25" spans="1:64" s="75" customFormat="1" ht="83.25" customHeight="1" x14ac:dyDescent="0.2">
      <c r="A25" s="13">
        <v>12</v>
      </c>
      <c r="B25" s="13">
        <v>46</v>
      </c>
      <c r="C25" s="13" t="s">
        <v>163</v>
      </c>
      <c r="D25" s="13" t="s">
        <v>167</v>
      </c>
      <c r="E25" s="13" t="s">
        <v>147</v>
      </c>
      <c r="F25" s="13" t="s">
        <v>283</v>
      </c>
      <c r="G25" s="14" t="s">
        <v>84</v>
      </c>
      <c r="H25" s="4" t="s">
        <v>285</v>
      </c>
      <c r="I25" s="13"/>
      <c r="J25" s="13"/>
      <c r="K25" s="25"/>
      <c r="L25" s="25"/>
      <c r="M25" s="25"/>
      <c r="N25" s="25"/>
      <c r="O25" s="26"/>
      <c r="P25" s="25"/>
      <c r="Q25" s="26"/>
      <c r="R25" s="27"/>
      <c r="S25" s="27"/>
      <c r="T25" s="13">
        <v>1000</v>
      </c>
      <c r="U25" s="13" t="s">
        <v>61</v>
      </c>
      <c r="V25" s="28">
        <f>((K25*0.64)*106.7%)*105.7%</f>
        <v>0</v>
      </c>
      <c r="W25" s="28">
        <f>((L25*1.01)*106.7%)*105.7%</f>
        <v>0</v>
      </c>
      <c r="X25" s="28">
        <f>((M25*0.83)*106.7%)*105.7%</f>
        <v>0</v>
      </c>
      <c r="Y25" s="28">
        <f>V25*95.2%</f>
        <v>0</v>
      </c>
      <c r="Z25" s="28">
        <f>V25*20%</f>
        <v>0</v>
      </c>
      <c r="AA25" s="28">
        <f>(V25+W25+X25+Y25+Z25)*0.5%</f>
        <v>0</v>
      </c>
      <c r="AB25" s="28">
        <f>(V25+W25+X25+Y25+Z25+AA25)*10%</f>
        <v>0</v>
      </c>
      <c r="AC25" s="29">
        <f>SUM(V25:AB25)</f>
        <v>0</v>
      </c>
      <c r="AD25" s="22">
        <v>1</v>
      </c>
      <c r="AE25" s="22" t="s">
        <v>61</v>
      </c>
      <c r="AF25" s="41">
        <f>V25/T25</f>
        <v>0</v>
      </c>
      <c r="AG25" s="41">
        <f>W25/T25</f>
        <v>0</v>
      </c>
      <c r="AH25" s="41">
        <f>X25/T25</f>
        <v>0</v>
      </c>
      <c r="AI25" s="41">
        <f>Y25/T25</f>
        <v>0</v>
      </c>
      <c r="AJ25" s="41">
        <f>Z25/T25</f>
        <v>0</v>
      </c>
      <c r="AK25" s="41">
        <f>AA25/T25</f>
        <v>0</v>
      </c>
      <c r="AL25" s="41">
        <f>AB25/T25</f>
        <v>0</v>
      </c>
      <c r="AM25" s="41">
        <f>AC25/T25</f>
        <v>0</v>
      </c>
      <c r="AN25" s="22">
        <v>0</v>
      </c>
      <c r="AO25" s="22" t="s">
        <v>140</v>
      </c>
      <c r="AP25" s="94">
        <f>AN25*AF25</f>
        <v>0</v>
      </c>
      <c r="AQ25" s="94">
        <f>AN25*AG25</f>
        <v>0</v>
      </c>
      <c r="AR25" s="94">
        <f>AN25*AH25</f>
        <v>0</v>
      </c>
      <c r="AS25" s="94">
        <f>AN25*AI25</f>
        <v>0</v>
      </c>
      <c r="AT25" s="94">
        <f>AN25*AJ25</f>
        <v>0</v>
      </c>
      <c r="AU25" s="94">
        <f>AN25*AK25</f>
        <v>0</v>
      </c>
      <c r="AV25" s="94">
        <f>AN25*AL25</f>
        <v>0</v>
      </c>
      <c r="AW25" s="94">
        <v>170</v>
      </c>
      <c r="AX25" s="94" t="s">
        <v>128</v>
      </c>
      <c r="AY25" s="41">
        <f>AP25*2</f>
        <v>0</v>
      </c>
      <c r="AZ25" s="41">
        <f t="shared" ref="AZ25" si="46">AQ25*2</f>
        <v>0</v>
      </c>
      <c r="BA25" s="41">
        <f t="shared" ref="BA25" si="47">AR25*2</f>
        <v>0</v>
      </c>
      <c r="BB25" s="41">
        <f t="shared" ref="BB25" si="48">AS25*2</f>
        <v>0</v>
      </c>
      <c r="BC25" s="41">
        <f t="shared" ref="BC25" si="49">AT25*2</f>
        <v>0</v>
      </c>
      <c r="BD25" s="41">
        <f t="shared" ref="BD25" si="50">AU25*2</f>
        <v>0</v>
      </c>
      <c r="BE25" s="41">
        <f t="shared" ref="BE25" si="51">AV25*2</f>
        <v>0</v>
      </c>
      <c r="BF25" s="41">
        <f>AN25*AW25</f>
        <v>0</v>
      </c>
      <c r="BG25" s="110">
        <v>0.1</v>
      </c>
      <c r="BH25" s="97">
        <f t="shared" ref="BH25:BH56" si="52">BF25/$BF$90*100</f>
        <v>0</v>
      </c>
      <c r="BI25" s="74"/>
      <c r="BJ25" s="74"/>
      <c r="BK25" s="74"/>
      <c r="BL25" s="71"/>
    </row>
    <row r="26" spans="1:64" ht="137.25" customHeight="1" x14ac:dyDescent="0.25">
      <c r="A26" s="5">
        <v>13</v>
      </c>
      <c r="B26" s="5"/>
      <c r="C26" s="5" t="s">
        <v>157</v>
      </c>
      <c r="D26" s="5" t="s">
        <v>146</v>
      </c>
      <c r="E26" s="5" t="s">
        <v>131</v>
      </c>
      <c r="F26" s="5" t="s">
        <v>284</v>
      </c>
      <c r="G26" s="5" t="s">
        <v>286</v>
      </c>
      <c r="H26" s="5" t="s">
        <v>287</v>
      </c>
      <c r="I26" s="5"/>
      <c r="J26" s="5"/>
      <c r="K26" s="11"/>
      <c r="L26" s="11"/>
      <c r="M26" s="11"/>
      <c r="N26" s="11"/>
      <c r="O26" s="11"/>
      <c r="P26" s="11"/>
      <c r="Q26" s="11"/>
      <c r="R26" s="36"/>
      <c r="S26" s="36"/>
      <c r="T26" s="5">
        <v>1000</v>
      </c>
      <c r="U26" s="5"/>
      <c r="V26" s="28">
        <f>((K26*0.64)*106.7%)*105.7%</f>
        <v>0</v>
      </c>
      <c r="W26" s="28">
        <f>((L26*1.01)*106.7%)*105.7%</f>
        <v>0</v>
      </c>
      <c r="X26" s="28">
        <f>((M26*0.83)*106.7%)*105.7%</f>
        <v>0</v>
      </c>
      <c r="Y26" s="28">
        <f>V26*95.2%</f>
        <v>0</v>
      </c>
      <c r="Z26" s="28">
        <f>V26*20%</f>
        <v>0</v>
      </c>
      <c r="AA26" s="28">
        <f>(V26+W26+X26+Y26+Z26)*0.5%</f>
        <v>0</v>
      </c>
      <c r="AB26" s="28">
        <f>(V26+W26+X26+Y26+Z26+AA26)*10%</f>
        <v>0</v>
      </c>
      <c r="AC26" s="29">
        <f>SUM(V26:AB26)</f>
        <v>0</v>
      </c>
      <c r="AD26" s="22">
        <v>1</v>
      </c>
      <c r="AE26" s="22" t="s">
        <v>212</v>
      </c>
      <c r="AF26" s="41">
        <f>V26/T26</f>
        <v>0</v>
      </c>
      <c r="AG26" s="41">
        <f>W26/T26</f>
        <v>0</v>
      </c>
      <c r="AH26" s="41">
        <f>X26/T26</f>
        <v>0</v>
      </c>
      <c r="AI26" s="41">
        <f>Y26/T26</f>
        <v>0</v>
      </c>
      <c r="AJ26" s="41">
        <f>Z26/T26</f>
        <v>0</v>
      </c>
      <c r="AK26" s="41">
        <f>AA26/T26</f>
        <v>0</v>
      </c>
      <c r="AL26" s="41">
        <f>AB26/T26</f>
        <v>0</v>
      </c>
      <c r="AM26" s="41">
        <f>AC26/T26</f>
        <v>0</v>
      </c>
      <c r="AN26" s="95">
        <v>0</v>
      </c>
      <c r="AO26" s="22" t="s">
        <v>212</v>
      </c>
      <c r="AP26" s="94">
        <f>AN26*AF26</f>
        <v>0</v>
      </c>
      <c r="AQ26" s="94">
        <f>AN26*AG26</f>
        <v>0</v>
      </c>
      <c r="AR26" s="94">
        <f>AN26*AH26</f>
        <v>0</v>
      </c>
      <c r="AS26" s="94">
        <f>AN26*AI26</f>
        <v>0</v>
      </c>
      <c r="AT26" s="94">
        <f>AN26*AJ26</f>
        <v>0</v>
      </c>
      <c r="AU26" s="94">
        <f>AN26*AK26</f>
        <v>0</v>
      </c>
      <c r="AV26" s="94">
        <f>AN26*AL26</f>
        <v>0</v>
      </c>
      <c r="AW26" s="94" t="e">
        <f>BF26/AN26</f>
        <v>#DIV/0!</v>
      </c>
      <c r="AX26" s="94" t="s">
        <v>130</v>
      </c>
      <c r="AY26" s="41">
        <f t="shared" ref="AY26" si="53">AP26*1</f>
        <v>0</v>
      </c>
      <c r="AZ26" s="41">
        <f t="shared" ref="AZ26" si="54">AQ26*1</f>
        <v>0</v>
      </c>
      <c r="BA26" s="41">
        <f t="shared" ref="BA26" si="55">AR26*1</f>
        <v>0</v>
      </c>
      <c r="BB26" s="41">
        <f t="shared" ref="BB26" si="56">AS26*1</f>
        <v>0</v>
      </c>
      <c r="BC26" s="41">
        <f t="shared" ref="BC26" si="57">AT26*1</f>
        <v>0</v>
      </c>
      <c r="BD26" s="41">
        <f t="shared" ref="BD26" si="58">AU26*1</f>
        <v>0</v>
      </c>
      <c r="BE26" s="41">
        <f t="shared" ref="BE26" si="59">AV26*1</f>
        <v>0</v>
      </c>
      <c r="BF26" s="41">
        <v>37199.21</v>
      </c>
      <c r="BG26" s="110">
        <v>0.2</v>
      </c>
      <c r="BH26" s="97">
        <f t="shared" si="52"/>
        <v>43.333716571571756</v>
      </c>
      <c r="BI26" s="3"/>
      <c r="BJ26" s="3"/>
      <c r="BK26" s="3"/>
      <c r="BL26" s="5"/>
    </row>
    <row r="27" spans="1:64" ht="18.75" customHeight="1" x14ac:dyDescent="0.25">
      <c r="A27" s="5"/>
      <c r="B27" s="5"/>
      <c r="C27" s="5"/>
      <c r="D27" s="5"/>
      <c r="E27" s="5"/>
      <c r="F27" s="71"/>
      <c r="G27" s="124" t="s">
        <v>289</v>
      </c>
      <c r="H27" s="124"/>
      <c r="I27" s="5"/>
      <c r="J27" s="5"/>
      <c r="K27" s="11"/>
      <c r="L27" s="11"/>
      <c r="M27" s="11"/>
      <c r="N27" s="11"/>
      <c r="O27" s="11"/>
      <c r="P27" s="11"/>
      <c r="Q27" s="11"/>
      <c r="R27" s="36"/>
      <c r="S27" s="36"/>
      <c r="T27" s="5"/>
      <c r="U27" s="5"/>
      <c r="V27" s="3"/>
      <c r="W27" s="3"/>
      <c r="X27" s="3"/>
      <c r="Y27" s="3"/>
      <c r="Z27" s="3"/>
      <c r="AA27" s="3"/>
      <c r="AB27" s="3"/>
      <c r="AC27" s="34"/>
      <c r="AD27" s="22"/>
      <c r="AE27" s="22"/>
      <c r="AF27" s="34"/>
      <c r="AG27" s="34"/>
      <c r="AH27" s="34"/>
      <c r="AI27" s="34"/>
      <c r="AJ27" s="34"/>
      <c r="AK27" s="34"/>
      <c r="AL27" s="34"/>
      <c r="AM27" s="34"/>
      <c r="AN27" s="95"/>
      <c r="AO27" s="22"/>
      <c r="AP27" s="94"/>
      <c r="AQ27" s="94"/>
      <c r="AR27" s="94"/>
      <c r="AS27" s="94"/>
      <c r="AT27" s="94"/>
      <c r="AU27" s="94"/>
      <c r="AV27" s="94"/>
      <c r="AW27" s="94"/>
      <c r="AX27" s="94"/>
      <c r="AY27" s="41">
        <f>AY28</f>
        <v>0</v>
      </c>
      <c r="AZ27" s="41">
        <f t="shared" ref="AZ27:BE27" si="60">AZ28</f>
        <v>0</v>
      </c>
      <c r="BA27" s="41">
        <f t="shared" si="60"/>
        <v>0</v>
      </c>
      <c r="BB27" s="41">
        <f t="shared" si="60"/>
        <v>0</v>
      </c>
      <c r="BC27" s="41">
        <f t="shared" si="60"/>
        <v>0</v>
      </c>
      <c r="BD27" s="41">
        <f t="shared" si="60"/>
        <v>0</v>
      </c>
      <c r="BE27" s="41">
        <f t="shared" si="60"/>
        <v>0</v>
      </c>
      <c r="BF27" s="41">
        <f>BF28</f>
        <v>0</v>
      </c>
      <c r="BG27" s="110">
        <f>BG28</f>
        <v>0.21</v>
      </c>
      <c r="BH27" s="97">
        <f t="shared" si="52"/>
        <v>0</v>
      </c>
      <c r="BI27" s="3"/>
      <c r="BJ27" s="3"/>
      <c r="BK27" s="3"/>
      <c r="BL27" s="5"/>
    </row>
    <row r="28" spans="1:64" ht="76.5" customHeight="1" x14ac:dyDescent="0.25">
      <c r="A28" s="5">
        <v>14</v>
      </c>
      <c r="B28" s="5"/>
      <c r="C28" s="5"/>
      <c r="D28" s="5"/>
      <c r="E28" s="5"/>
      <c r="F28" s="5" t="s">
        <v>250</v>
      </c>
      <c r="G28" s="5" t="s">
        <v>132</v>
      </c>
      <c r="H28" s="5" t="s">
        <v>133</v>
      </c>
      <c r="I28" s="5">
        <v>1</v>
      </c>
      <c r="J28" s="5" t="s">
        <v>10</v>
      </c>
      <c r="K28" s="11">
        <v>1392.97</v>
      </c>
      <c r="L28" s="11">
        <v>789.12</v>
      </c>
      <c r="M28" s="11"/>
      <c r="N28" s="11">
        <v>1326.1</v>
      </c>
      <c r="O28" s="11">
        <v>278.58999999999997</v>
      </c>
      <c r="P28" s="11">
        <v>18.93</v>
      </c>
      <c r="Q28" s="11">
        <v>380.57</v>
      </c>
      <c r="R28" s="36">
        <f>SUM(K28:Q28)</f>
        <v>4186.28</v>
      </c>
      <c r="S28" s="36">
        <f>R28/I28</f>
        <v>4186.28</v>
      </c>
      <c r="T28" s="5">
        <v>1</v>
      </c>
      <c r="U28" s="5" t="s">
        <v>10</v>
      </c>
      <c r="V28" s="28">
        <f>((K28*0.64)*106.7%)*105.7%</f>
        <v>1005.4515407552</v>
      </c>
      <c r="W28" s="28">
        <f>((L28*1.01)*106.7%)*105.7%</f>
        <v>898.88437457279997</v>
      </c>
      <c r="X28" s="28">
        <f>((M28*0.83)*106.7%)*105.7%</f>
        <v>0</v>
      </c>
      <c r="Y28" s="28">
        <f>V28*95.2%</f>
        <v>957.18986679895045</v>
      </c>
      <c r="Z28" s="28">
        <f>V28*20%</f>
        <v>201.09030815104001</v>
      </c>
      <c r="AA28" s="28">
        <f>(V28+W28+X28+Y28+Z28)*0.5%</f>
        <v>15.313080451389951</v>
      </c>
      <c r="AB28" s="28">
        <f>(V28+W28+X28+Y28+Z28+AA28)*10%</f>
        <v>307.79291707293805</v>
      </c>
      <c r="AC28" s="29">
        <f>SUM(V28:AB28)</f>
        <v>3385.7220878023181</v>
      </c>
      <c r="AD28" s="22">
        <v>1</v>
      </c>
      <c r="AE28" s="22" t="s">
        <v>10</v>
      </c>
      <c r="AF28" s="41">
        <f>V28/T28</f>
        <v>1005.4515407552</v>
      </c>
      <c r="AG28" s="41">
        <f>W28/T28</f>
        <v>898.88437457279997</v>
      </c>
      <c r="AH28" s="41">
        <f>X28/T28</f>
        <v>0</v>
      </c>
      <c r="AI28" s="41">
        <f>Y28/T28</f>
        <v>957.18986679895045</v>
      </c>
      <c r="AJ28" s="41">
        <f>Z28/T28</f>
        <v>201.09030815104001</v>
      </c>
      <c r="AK28" s="41">
        <f>AA28/T28</f>
        <v>15.313080451389951</v>
      </c>
      <c r="AL28" s="41">
        <f>AB28/T28</f>
        <v>307.79291707293805</v>
      </c>
      <c r="AM28" s="41">
        <f>AC28/T28</f>
        <v>3385.7220878023181</v>
      </c>
      <c r="AN28" s="95">
        <v>0</v>
      </c>
      <c r="AO28" s="22" t="s">
        <v>10</v>
      </c>
      <c r="AP28" s="94">
        <f>AN28*AF28</f>
        <v>0</v>
      </c>
      <c r="AQ28" s="94">
        <f>AN28*AG28</f>
        <v>0</v>
      </c>
      <c r="AR28" s="94">
        <f>AN28*AH28</f>
        <v>0</v>
      </c>
      <c r="AS28" s="94">
        <f>AN28*AI28</f>
        <v>0</v>
      </c>
      <c r="AT28" s="94">
        <f>AN28*AJ28</f>
        <v>0</v>
      </c>
      <c r="AU28" s="94">
        <f>AN28*AK28</f>
        <v>0</v>
      </c>
      <c r="AV28" s="94">
        <f>AN28*AL28</f>
        <v>0</v>
      </c>
      <c r="AW28" s="94">
        <f>SUM(AP28:AV28)</f>
        <v>0</v>
      </c>
      <c r="AX28" s="94" t="s">
        <v>130</v>
      </c>
      <c r="AY28" s="41">
        <f>AP28*1</f>
        <v>0</v>
      </c>
      <c r="AZ28" s="41">
        <f t="shared" ref="AZ28" si="61">AQ28*1</f>
        <v>0</v>
      </c>
      <c r="BA28" s="41">
        <f t="shared" ref="BA28" si="62">AR28*1</f>
        <v>0</v>
      </c>
      <c r="BB28" s="41">
        <f t="shared" ref="BB28" si="63">AS28*1</f>
        <v>0</v>
      </c>
      <c r="BC28" s="41">
        <f t="shared" ref="BC28" si="64">AT28*1</f>
        <v>0</v>
      </c>
      <c r="BD28" s="41">
        <f t="shared" ref="BD28" si="65">AU28*1</f>
        <v>0</v>
      </c>
      <c r="BE28" s="41">
        <f t="shared" ref="BE28" si="66">AV28*1</f>
        <v>0</v>
      </c>
      <c r="BF28" s="41">
        <f>SUM(AY28:BE28)</f>
        <v>0</v>
      </c>
      <c r="BG28" s="110">
        <v>0.21</v>
      </c>
      <c r="BH28" s="97">
        <f t="shared" si="52"/>
        <v>0</v>
      </c>
      <c r="BI28" s="3"/>
      <c r="BJ28" s="3"/>
      <c r="BK28" s="3"/>
      <c r="BL28" s="5"/>
    </row>
    <row r="29" spans="1:64" s="75" customFormat="1" x14ac:dyDescent="0.25">
      <c r="A29" s="71"/>
      <c r="B29" s="71"/>
      <c r="C29" s="71"/>
      <c r="D29" s="71"/>
      <c r="E29" s="71"/>
      <c r="F29" s="71"/>
      <c r="G29" s="124" t="s">
        <v>290</v>
      </c>
      <c r="H29" s="124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8"/>
      <c r="T29" s="72"/>
      <c r="U29" s="72"/>
      <c r="V29" s="74"/>
      <c r="W29" s="74"/>
      <c r="X29" s="74"/>
      <c r="Y29" s="74"/>
      <c r="Z29" s="74"/>
      <c r="AA29" s="74"/>
      <c r="AB29" s="74"/>
      <c r="AC29" s="78"/>
      <c r="AD29" s="80"/>
      <c r="AE29" s="80"/>
      <c r="AF29" s="78"/>
      <c r="AG29" s="78"/>
      <c r="AH29" s="78"/>
      <c r="AI29" s="78"/>
      <c r="AJ29" s="78"/>
      <c r="AK29" s="78"/>
      <c r="AL29" s="78"/>
      <c r="AM29" s="78"/>
      <c r="AN29" s="97"/>
      <c r="AO29" s="80"/>
      <c r="AP29" s="97"/>
      <c r="AQ29" s="97"/>
      <c r="AR29" s="97"/>
      <c r="AS29" s="97"/>
      <c r="AT29" s="97"/>
      <c r="AU29" s="97"/>
      <c r="AV29" s="97"/>
      <c r="AW29" s="97"/>
      <c r="AX29" s="97"/>
      <c r="AY29" s="96">
        <f>AY30+AY31+AY32+AY33+AY34+AY35+AY36+AY37+AY38+AY39+AY40+AY44+AY45+AY46</f>
        <v>3782.9430867261999</v>
      </c>
      <c r="AZ29" s="96">
        <f t="shared" ref="AZ29:BE29" si="67">AZ30+AZ31+AZ32+AZ33+AZ34+AZ35+AZ36+AZ37+AZ38+AZ39+AZ40+AZ44+AZ45+AZ46</f>
        <v>0</v>
      </c>
      <c r="BA29" s="96">
        <f t="shared" si="67"/>
        <v>0</v>
      </c>
      <c r="BB29" s="96">
        <f t="shared" si="67"/>
        <v>3601.3618185633427</v>
      </c>
      <c r="BC29" s="96">
        <f t="shared" si="67"/>
        <v>756.5886173452401</v>
      </c>
      <c r="BD29" s="96">
        <f t="shared" si="67"/>
        <v>40.704467613173911</v>
      </c>
      <c r="BE29" s="96">
        <f t="shared" si="67"/>
        <v>818.15979902479557</v>
      </c>
      <c r="BF29" s="96">
        <f>SUM(BF30:BF46)</f>
        <v>8999.7577892727513</v>
      </c>
      <c r="BG29" s="110">
        <f>BG30+BG31+BG32+BG33+BG34+BG40+BG44+BG45+BG46</f>
        <v>1.6500000000000001</v>
      </c>
      <c r="BH29" s="97">
        <f t="shared" si="52"/>
        <v>10.483904181114079</v>
      </c>
      <c r="BI29" s="74"/>
      <c r="BJ29" s="74"/>
      <c r="BK29" s="74"/>
      <c r="BL29" s="71"/>
    </row>
    <row r="30" spans="1:64" ht="61.5" customHeight="1" x14ac:dyDescent="0.25">
      <c r="A30" s="5">
        <v>15</v>
      </c>
      <c r="B30" s="5">
        <v>38</v>
      </c>
      <c r="C30" s="13" t="s">
        <v>163</v>
      </c>
      <c r="D30" s="13" t="s">
        <v>167</v>
      </c>
      <c r="E30" s="13" t="s">
        <v>101</v>
      </c>
      <c r="F30" s="5" t="s">
        <v>213</v>
      </c>
      <c r="G30" s="5" t="s">
        <v>68</v>
      </c>
      <c r="H30" s="5" t="s">
        <v>69</v>
      </c>
      <c r="I30" s="4">
        <v>1000</v>
      </c>
      <c r="J30" s="4" t="s">
        <v>116</v>
      </c>
      <c r="K30" s="11">
        <v>1669.28</v>
      </c>
      <c r="L30" s="11"/>
      <c r="M30" s="11"/>
      <c r="N30" s="11">
        <v>1589.15</v>
      </c>
      <c r="O30" s="35">
        <v>333.86</v>
      </c>
      <c r="P30" s="11">
        <v>17.96</v>
      </c>
      <c r="Q30" s="35">
        <v>361.03</v>
      </c>
      <c r="R30" s="36">
        <f t="shared" ref="R30:R31" si="68">SUM(K30:Q30)</f>
        <v>3971.2800000000007</v>
      </c>
      <c r="S30" s="36">
        <f t="shared" ref="S30:S38" si="69">R30/I30</f>
        <v>3.9712800000000006</v>
      </c>
      <c r="T30" s="4">
        <v>1000</v>
      </c>
      <c r="U30" s="4" t="s">
        <v>116</v>
      </c>
      <c r="V30" s="28">
        <f t="shared" ref="V30:V39" si="70">((K30*0.64)*106.7%)*105.7%</f>
        <v>1204.8932482047999</v>
      </c>
      <c r="W30" s="28">
        <f t="shared" ref="W30:W39" si="71">((L30*1.01)*106.7%)*105.7%</f>
        <v>0</v>
      </c>
      <c r="X30" s="28">
        <f t="shared" ref="X30:X39" si="72">((M30*0.83)*106.7%)*105.7%</f>
        <v>0</v>
      </c>
      <c r="Y30" s="28">
        <f t="shared" ref="Y30:Y40" si="73">V30*95.2%</f>
        <v>1147.0583722909696</v>
      </c>
      <c r="Z30" s="28">
        <f t="shared" ref="Z30:Z39" si="74">V30*20%</f>
        <v>240.97864964095999</v>
      </c>
      <c r="AA30" s="28">
        <f t="shared" ref="AA30:AA39" si="75">(V30+W30+X30+Y30+Z30)*0.5%</f>
        <v>12.964651350683649</v>
      </c>
      <c r="AB30" s="28">
        <f t="shared" ref="AB30:AB39" si="76">(V30+W30+X30+Y30+Z30+AA30)*10%</f>
        <v>260.58949214874133</v>
      </c>
      <c r="AC30" s="29">
        <f t="shared" ref="AC30:AC40" si="77">SUM(V30:AB30)</f>
        <v>2866.4844136361544</v>
      </c>
      <c r="AD30" s="7">
        <v>1</v>
      </c>
      <c r="AE30" s="7" t="s">
        <v>116</v>
      </c>
      <c r="AF30" s="41">
        <f t="shared" ref="AF30:AF40" si="78">V30/T30</f>
        <v>1.2048932482047998</v>
      </c>
      <c r="AG30" s="41">
        <f t="shared" ref="AG30:AG40" si="79">W30/T30</f>
        <v>0</v>
      </c>
      <c r="AH30" s="41">
        <f t="shared" ref="AH30:AH40" si="80">X30/T30</f>
        <v>0</v>
      </c>
      <c r="AI30" s="41">
        <f t="shared" ref="AI30:AI40" si="81">Y30/T30</f>
        <v>1.1470583722909695</v>
      </c>
      <c r="AJ30" s="41">
        <f t="shared" ref="AJ30:AJ40" si="82">Z30/T30</f>
        <v>0.24097864964096</v>
      </c>
      <c r="AK30" s="41">
        <f t="shared" ref="AK30:AK40" si="83">AA30/T30</f>
        <v>1.2964651350683649E-2</v>
      </c>
      <c r="AL30" s="41">
        <f t="shared" ref="AL30:AL40" si="84">AB30/T30</f>
        <v>0.26058949214874133</v>
      </c>
      <c r="AM30" s="41">
        <f>AC30/T30</f>
        <v>2.8664844136361545</v>
      </c>
      <c r="AN30" s="94">
        <v>0</v>
      </c>
      <c r="AO30" s="7" t="s">
        <v>116</v>
      </c>
      <c r="AP30" s="94">
        <f t="shared" ref="AP30:AP40" si="85">AN30*AF30</f>
        <v>0</v>
      </c>
      <c r="AQ30" s="94">
        <f t="shared" ref="AQ30:AQ40" si="86">AN30*AG30</f>
        <v>0</v>
      </c>
      <c r="AR30" s="94">
        <f t="shared" ref="AR30:AR40" si="87">AN30*AH30</f>
        <v>0</v>
      </c>
      <c r="AS30" s="94">
        <f t="shared" ref="AS30:AS40" si="88">AN30*AI30</f>
        <v>0</v>
      </c>
      <c r="AT30" s="94">
        <f t="shared" ref="AT30:AT40" si="89">AN30*AJ30</f>
        <v>0</v>
      </c>
      <c r="AU30" s="94">
        <f t="shared" ref="AU30:AU40" si="90">AN30*AK30</f>
        <v>0</v>
      </c>
      <c r="AV30" s="94">
        <f t="shared" ref="AV30:AV40" si="91">AN30*AL30</f>
        <v>0</v>
      </c>
      <c r="AW30" s="94">
        <f t="shared" ref="AW30:AW40" si="92">SUM(AP30:AV30)</f>
        <v>0</v>
      </c>
      <c r="AX30" s="94" t="s">
        <v>129</v>
      </c>
      <c r="AY30" s="41">
        <f>AP30*2</f>
        <v>0</v>
      </c>
      <c r="AZ30" s="41">
        <f t="shared" ref="AZ30:BE30" si="93">AQ30*2</f>
        <v>0</v>
      </c>
      <c r="BA30" s="41">
        <f t="shared" si="93"/>
        <v>0</v>
      </c>
      <c r="BB30" s="41">
        <f t="shared" si="93"/>
        <v>0</v>
      </c>
      <c r="BC30" s="41">
        <f t="shared" si="93"/>
        <v>0</v>
      </c>
      <c r="BD30" s="41">
        <f t="shared" si="93"/>
        <v>0</v>
      </c>
      <c r="BE30" s="41">
        <f t="shared" si="93"/>
        <v>0</v>
      </c>
      <c r="BF30" s="41">
        <f t="shared" ref="BF30:BF40" si="94">SUM(AY30:BE30)</f>
        <v>0</v>
      </c>
      <c r="BG30" s="110">
        <v>0.21</v>
      </c>
      <c r="BH30" s="97">
        <f t="shared" si="52"/>
        <v>0</v>
      </c>
      <c r="BI30" s="37"/>
      <c r="BJ30" s="37"/>
      <c r="BK30" s="37"/>
      <c r="BL30" s="5"/>
    </row>
    <row r="31" spans="1:64" s="31" customFormat="1" ht="142.5" customHeight="1" x14ac:dyDescent="0.2">
      <c r="A31" s="13">
        <v>16</v>
      </c>
      <c r="B31" s="13">
        <v>39</v>
      </c>
      <c r="C31" s="13" t="s">
        <v>163</v>
      </c>
      <c r="D31" s="13" t="s">
        <v>167</v>
      </c>
      <c r="E31" s="13" t="s">
        <v>101</v>
      </c>
      <c r="F31" s="13" t="s">
        <v>214</v>
      </c>
      <c r="G31" s="13" t="s">
        <v>70</v>
      </c>
      <c r="H31" s="13" t="s">
        <v>215</v>
      </c>
      <c r="I31" s="14">
        <v>1000</v>
      </c>
      <c r="J31" s="14" t="s">
        <v>61</v>
      </c>
      <c r="K31" s="25">
        <v>1251.96</v>
      </c>
      <c r="L31" s="25"/>
      <c r="M31" s="25"/>
      <c r="N31" s="25">
        <v>1191.8699999999999</v>
      </c>
      <c r="O31" s="26">
        <v>250.39</v>
      </c>
      <c r="P31" s="25">
        <v>13.47</v>
      </c>
      <c r="Q31" s="26">
        <v>270.77</v>
      </c>
      <c r="R31" s="27">
        <f t="shared" si="68"/>
        <v>2978.4599999999996</v>
      </c>
      <c r="S31" s="27">
        <f t="shared" si="69"/>
        <v>2.9784599999999997</v>
      </c>
      <c r="T31" s="14">
        <v>1000</v>
      </c>
      <c r="U31" s="14" t="s">
        <v>61</v>
      </c>
      <c r="V31" s="28">
        <f t="shared" si="70"/>
        <v>903.66993615359991</v>
      </c>
      <c r="W31" s="28">
        <f t="shared" si="71"/>
        <v>0</v>
      </c>
      <c r="X31" s="28">
        <f t="shared" si="72"/>
        <v>0</v>
      </c>
      <c r="Y31" s="28">
        <f t="shared" si="73"/>
        <v>860.2937792182272</v>
      </c>
      <c r="Z31" s="28">
        <f t="shared" si="74"/>
        <v>180.73398723072</v>
      </c>
      <c r="AA31" s="28">
        <f t="shared" si="75"/>
        <v>9.723488513012736</v>
      </c>
      <c r="AB31" s="28">
        <f t="shared" si="76"/>
        <v>195.442119111556</v>
      </c>
      <c r="AC31" s="29">
        <f t="shared" si="77"/>
        <v>2149.863310227116</v>
      </c>
      <c r="AD31" s="7">
        <v>1</v>
      </c>
      <c r="AE31" s="7" t="s">
        <v>61</v>
      </c>
      <c r="AF31" s="41">
        <f t="shared" si="78"/>
        <v>0.90366993615359992</v>
      </c>
      <c r="AG31" s="41">
        <f t="shared" si="79"/>
        <v>0</v>
      </c>
      <c r="AH31" s="41">
        <f t="shared" si="80"/>
        <v>0</v>
      </c>
      <c r="AI31" s="41">
        <f t="shared" si="81"/>
        <v>0.86029377921822725</v>
      </c>
      <c r="AJ31" s="41">
        <f t="shared" si="82"/>
        <v>0.18073398723072001</v>
      </c>
      <c r="AK31" s="41">
        <f t="shared" si="83"/>
        <v>9.7234885130127353E-3</v>
      </c>
      <c r="AL31" s="41">
        <f t="shared" si="84"/>
        <v>0.19544211911155598</v>
      </c>
      <c r="AM31" s="41">
        <f t="shared" ref="AM31:AM40" si="95">AC31/T31</f>
        <v>2.1498633102271159</v>
      </c>
      <c r="AN31" s="94">
        <v>2093.1</v>
      </c>
      <c r="AO31" s="7" t="s">
        <v>61</v>
      </c>
      <c r="AP31" s="94">
        <f t="shared" si="85"/>
        <v>1891.4715433631</v>
      </c>
      <c r="AQ31" s="94">
        <f t="shared" si="86"/>
        <v>0</v>
      </c>
      <c r="AR31" s="94">
        <f t="shared" si="87"/>
        <v>0</v>
      </c>
      <c r="AS31" s="94">
        <f t="shared" si="88"/>
        <v>1800.6809092816713</v>
      </c>
      <c r="AT31" s="94">
        <f t="shared" si="89"/>
        <v>378.29430867262005</v>
      </c>
      <c r="AU31" s="94">
        <f t="shared" si="90"/>
        <v>20.352233806586955</v>
      </c>
      <c r="AV31" s="94">
        <f t="shared" si="91"/>
        <v>409.07989951239779</v>
      </c>
      <c r="AW31" s="94">
        <f t="shared" si="92"/>
        <v>4499.8788946363757</v>
      </c>
      <c r="AX31" s="94" t="s">
        <v>129</v>
      </c>
      <c r="AY31" s="41">
        <f>AP31*2</f>
        <v>3782.9430867261999</v>
      </c>
      <c r="AZ31" s="41">
        <f t="shared" ref="AZ31:BE31" si="96">AQ31*2</f>
        <v>0</v>
      </c>
      <c r="BA31" s="41">
        <f t="shared" si="96"/>
        <v>0</v>
      </c>
      <c r="BB31" s="41">
        <f t="shared" si="96"/>
        <v>3601.3618185633427</v>
      </c>
      <c r="BC31" s="41">
        <f t="shared" si="96"/>
        <v>756.5886173452401</v>
      </c>
      <c r="BD31" s="41">
        <f t="shared" si="96"/>
        <v>40.704467613173911</v>
      </c>
      <c r="BE31" s="41">
        <f t="shared" si="96"/>
        <v>818.15979902479557</v>
      </c>
      <c r="BF31" s="41">
        <f t="shared" si="94"/>
        <v>8999.7577892727513</v>
      </c>
      <c r="BG31" s="110">
        <v>0.21</v>
      </c>
      <c r="BH31" s="97">
        <f t="shared" si="52"/>
        <v>10.483904181114079</v>
      </c>
      <c r="BI31" s="30"/>
      <c r="BJ31" s="30"/>
      <c r="BK31" s="30"/>
      <c r="BL31" s="13"/>
    </row>
    <row r="32" spans="1:64" s="31" customFormat="1" ht="94.5" customHeight="1" x14ac:dyDescent="0.2">
      <c r="A32" s="13">
        <v>17</v>
      </c>
      <c r="B32" s="13"/>
      <c r="C32" s="13"/>
      <c r="D32" s="13"/>
      <c r="E32" s="13"/>
      <c r="F32" s="5" t="s">
        <v>217</v>
      </c>
      <c r="G32" s="5" t="s">
        <v>302</v>
      </c>
      <c r="H32" s="13" t="s">
        <v>303</v>
      </c>
      <c r="I32" s="14">
        <v>100</v>
      </c>
      <c r="J32" s="14" t="s">
        <v>26</v>
      </c>
      <c r="K32" s="25">
        <v>75221</v>
      </c>
      <c r="L32" s="25">
        <v>23278.55</v>
      </c>
      <c r="M32" s="25"/>
      <c r="N32" s="25">
        <v>71610.39</v>
      </c>
      <c r="O32" s="26">
        <v>15044.2</v>
      </c>
      <c r="P32" s="25">
        <v>925.77</v>
      </c>
      <c r="Q32" s="26">
        <v>18607.990000000002</v>
      </c>
      <c r="R32" s="27">
        <f>SUM(K32:Q32)</f>
        <v>204687.9</v>
      </c>
      <c r="S32" s="27">
        <f t="shared" ref="S32:S33" si="97">R32/I32</f>
        <v>2046.8789999999999</v>
      </c>
      <c r="T32" s="14">
        <v>100</v>
      </c>
      <c r="U32" s="14" t="s">
        <v>26</v>
      </c>
      <c r="V32" s="28">
        <f t="shared" si="70"/>
        <v>54294.830719359998</v>
      </c>
      <c r="W32" s="28">
        <f t="shared" si="71"/>
        <v>26516.530892274499</v>
      </c>
      <c r="X32" s="28">
        <f t="shared" si="72"/>
        <v>0</v>
      </c>
      <c r="Y32" s="28">
        <f t="shared" si="73"/>
        <v>51688.67884483072</v>
      </c>
      <c r="Z32" s="28">
        <f t="shared" si="74"/>
        <v>10858.966143872</v>
      </c>
      <c r="AA32" s="28">
        <f t="shared" si="75"/>
        <v>716.79503300168608</v>
      </c>
      <c r="AB32" s="28">
        <f t="shared" si="76"/>
        <v>14407.580163333892</v>
      </c>
      <c r="AC32" s="29">
        <f t="shared" si="77"/>
        <v>158483.38179667279</v>
      </c>
      <c r="AD32" s="7">
        <v>1</v>
      </c>
      <c r="AE32" s="7" t="s">
        <v>26</v>
      </c>
      <c r="AF32" s="41">
        <f t="shared" si="78"/>
        <v>542.94830719359993</v>
      </c>
      <c r="AG32" s="41">
        <f t="shared" si="79"/>
        <v>265.165308922745</v>
      </c>
      <c r="AH32" s="41">
        <f t="shared" si="80"/>
        <v>0</v>
      </c>
      <c r="AI32" s="41">
        <f t="shared" si="81"/>
        <v>516.88678844830724</v>
      </c>
      <c r="AJ32" s="41">
        <f t="shared" si="82"/>
        <v>108.58966143872</v>
      </c>
      <c r="AK32" s="41">
        <f t="shared" si="83"/>
        <v>7.1679503300168612</v>
      </c>
      <c r="AL32" s="41">
        <f t="shared" si="84"/>
        <v>144.07580163333893</v>
      </c>
      <c r="AM32" s="41">
        <f t="shared" si="95"/>
        <v>1584.833817966728</v>
      </c>
      <c r="AN32" s="94">
        <v>0</v>
      </c>
      <c r="AO32" s="7" t="s">
        <v>26</v>
      </c>
      <c r="AP32" s="94">
        <f t="shared" si="85"/>
        <v>0</v>
      </c>
      <c r="AQ32" s="94">
        <f t="shared" si="86"/>
        <v>0</v>
      </c>
      <c r="AR32" s="94">
        <f t="shared" si="87"/>
        <v>0</v>
      </c>
      <c r="AS32" s="94">
        <f t="shared" si="88"/>
        <v>0</v>
      </c>
      <c r="AT32" s="94">
        <f t="shared" si="89"/>
        <v>0</v>
      </c>
      <c r="AU32" s="94">
        <f t="shared" si="90"/>
        <v>0</v>
      </c>
      <c r="AV32" s="94">
        <f t="shared" si="91"/>
        <v>0</v>
      </c>
      <c r="AW32" s="94">
        <f t="shared" si="92"/>
        <v>0</v>
      </c>
      <c r="AX32" s="94" t="s">
        <v>129</v>
      </c>
      <c r="AY32" s="41">
        <f t="shared" ref="AY32:BE37" si="98">(AP32*1)/5</f>
        <v>0</v>
      </c>
      <c r="AZ32" s="41">
        <f t="shared" si="98"/>
        <v>0</v>
      </c>
      <c r="BA32" s="41">
        <f t="shared" si="98"/>
        <v>0</v>
      </c>
      <c r="BB32" s="41">
        <f t="shared" si="98"/>
        <v>0</v>
      </c>
      <c r="BC32" s="41">
        <f t="shared" si="98"/>
        <v>0</v>
      </c>
      <c r="BD32" s="41">
        <f t="shared" si="98"/>
        <v>0</v>
      </c>
      <c r="BE32" s="41">
        <f t="shared" si="98"/>
        <v>0</v>
      </c>
      <c r="BF32" s="41">
        <f t="shared" si="94"/>
        <v>0</v>
      </c>
      <c r="BG32" s="110">
        <v>0.21</v>
      </c>
      <c r="BH32" s="97">
        <f t="shared" si="52"/>
        <v>0</v>
      </c>
      <c r="BI32" s="30"/>
      <c r="BJ32" s="30"/>
      <c r="BK32" s="30"/>
      <c r="BL32" s="13"/>
    </row>
    <row r="33" spans="1:65" s="31" customFormat="1" ht="130.5" customHeight="1" x14ac:dyDescent="0.2">
      <c r="A33" s="13">
        <v>18</v>
      </c>
      <c r="B33" s="13"/>
      <c r="C33" s="13"/>
      <c r="D33" s="13"/>
      <c r="E33" s="13"/>
      <c r="F33" s="5" t="s">
        <v>218</v>
      </c>
      <c r="G33" s="5" t="s">
        <v>304</v>
      </c>
      <c r="H33" s="5" t="s">
        <v>305</v>
      </c>
      <c r="I33" s="14">
        <v>100</v>
      </c>
      <c r="J33" s="14" t="s">
        <v>263</v>
      </c>
      <c r="K33" s="38">
        <v>12646.22</v>
      </c>
      <c r="L33" s="38">
        <v>9130.2999999999993</v>
      </c>
      <c r="M33" s="38"/>
      <c r="N33" s="38">
        <v>12039.2</v>
      </c>
      <c r="O33" s="39">
        <v>2529.2399999999998</v>
      </c>
      <c r="P33" s="38">
        <v>181.72</v>
      </c>
      <c r="Q33" s="39">
        <v>3652.67</v>
      </c>
      <c r="R33" s="91">
        <f>SUM(K33:Q33)</f>
        <v>40179.35</v>
      </c>
      <c r="S33" s="91">
        <f t="shared" si="97"/>
        <v>401.79349999999999</v>
      </c>
      <c r="T33" s="14">
        <v>100</v>
      </c>
      <c r="U33" s="14" t="s">
        <v>263</v>
      </c>
      <c r="V33" s="28">
        <f t="shared" si="70"/>
        <v>9128.0942042751976</v>
      </c>
      <c r="W33" s="28">
        <f t="shared" si="71"/>
        <v>10400.299073856997</v>
      </c>
      <c r="X33" s="28">
        <f t="shared" si="72"/>
        <v>0</v>
      </c>
      <c r="Y33" s="28">
        <f t="shared" si="73"/>
        <v>8689.9456824699882</v>
      </c>
      <c r="Z33" s="28">
        <f t="shared" si="74"/>
        <v>1825.6188408550397</v>
      </c>
      <c r="AA33" s="28">
        <f t="shared" si="75"/>
        <v>150.21978900728612</v>
      </c>
      <c r="AB33" s="28">
        <f t="shared" si="76"/>
        <v>3019.417759046451</v>
      </c>
      <c r="AC33" s="29">
        <f t="shared" si="77"/>
        <v>33213.595349510957</v>
      </c>
      <c r="AD33" s="7">
        <v>1</v>
      </c>
      <c r="AE33" s="7" t="s">
        <v>263</v>
      </c>
      <c r="AF33" s="41">
        <f t="shared" si="78"/>
        <v>91.280942042751974</v>
      </c>
      <c r="AG33" s="41">
        <f t="shared" si="79"/>
        <v>104.00299073856996</v>
      </c>
      <c r="AH33" s="41">
        <f t="shared" si="80"/>
        <v>0</v>
      </c>
      <c r="AI33" s="41">
        <f t="shared" si="81"/>
        <v>86.899456824699882</v>
      </c>
      <c r="AJ33" s="41">
        <f t="shared" si="82"/>
        <v>18.256188408550397</v>
      </c>
      <c r="AK33" s="41">
        <f t="shared" si="83"/>
        <v>1.5021978900728612</v>
      </c>
      <c r="AL33" s="41">
        <f t="shared" si="84"/>
        <v>30.194177590464509</v>
      </c>
      <c r="AM33" s="41">
        <f t="shared" si="95"/>
        <v>332.13595349510956</v>
      </c>
      <c r="AN33" s="28">
        <v>0</v>
      </c>
      <c r="AO33" s="7"/>
      <c r="AP33" s="94">
        <f t="shared" si="85"/>
        <v>0</v>
      </c>
      <c r="AQ33" s="94">
        <f t="shared" si="86"/>
        <v>0</v>
      </c>
      <c r="AR33" s="94">
        <f t="shared" si="87"/>
        <v>0</v>
      </c>
      <c r="AS33" s="94">
        <f t="shared" si="88"/>
        <v>0</v>
      </c>
      <c r="AT33" s="94">
        <f t="shared" si="89"/>
        <v>0</v>
      </c>
      <c r="AU33" s="94">
        <f t="shared" si="90"/>
        <v>0</v>
      </c>
      <c r="AV33" s="94">
        <f t="shared" si="91"/>
        <v>0</v>
      </c>
      <c r="AW33" s="94">
        <f t="shared" si="92"/>
        <v>0</v>
      </c>
      <c r="AX33" s="94" t="s">
        <v>129</v>
      </c>
      <c r="AY33" s="41">
        <f t="shared" si="98"/>
        <v>0</v>
      </c>
      <c r="AZ33" s="41">
        <f t="shared" si="98"/>
        <v>0</v>
      </c>
      <c r="BA33" s="41">
        <f t="shared" si="98"/>
        <v>0</v>
      </c>
      <c r="BB33" s="41">
        <f t="shared" si="98"/>
        <v>0</v>
      </c>
      <c r="BC33" s="41">
        <f t="shared" si="98"/>
        <v>0</v>
      </c>
      <c r="BD33" s="41">
        <f t="shared" si="98"/>
        <v>0</v>
      </c>
      <c r="BE33" s="41">
        <f t="shared" si="98"/>
        <v>0</v>
      </c>
      <c r="BF33" s="41">
        <f t="shared" si="94"/>
        <v>0</v>
      </c>
      <c r="BG33" s="110">
        <v>0.21</v>
      </c>
      <c r="BH33" s="97">
        <f t="shared" si="52"/>
        <v>0</v>
      </c>
      <c r="BI33" s="30"/>
      <c r="BJ33" s="30"/>
      <c r="BK33" s="30"/>
      <c r="BL33" s="13"/>
    </row>
    <row r="34" spans="1:65" ht="119.25" customHeight="1" x14ac:dyDescent="0.25">
      <c r="A34" s="5">
        <v>19</v>
      </c>
      <c r="B34" s="5">
        <v>2</v>
      </c>
      <c r="C34" s="5" t="s">
        <v>157</v>
      </c>
      <c r="D34" s="5" t="s">
        <v>146</v>
      </c>
      <c r="E34" s="5" t="s">
        <v>162</v>
      </c>
      <c r="F34" s="5" t="s">
        <v>216</v>
      </c>
      <c r="G34" s="5" t="s">
        <v>306</v>
      </c>
      <c r="H34" s="5" t="s">
        <v>307</v>
      </c>
      <c r="I34" s="5">
        <v>100</v>
      </c>
      <c r="J34" s="5" t="s">
        <v>17</v>
      </c>
      <c r="K34" s="32">
        <v>11081.35</v>
      </c>
      <c r="L34" s="32">
        <v>9033.9</v>
      </c>
      <c r="M34" s="32"/>
      <c r="N34" s="32">
        <v>10549.45</v>
      </c>
      <c r="O34" s="32">
        <v>2216.27</v>
      </c>
      <c r="P34" s="32">
        <v>164.4</v>
      </c>
      <c r="Q34" s="32">
        <v>3304.54</v>
      </c>
      <c r="R34" s="33">
        <f t="shared" ref="R34:R40" si="99">SUM(K34:Q34)</f>
        <v>36349.910000000003</v>
      </c>
      <c r="S34" s="33">
        <f t="shared" si="69"/>
        <v>363.49910000000006</v>
      </c>
      <c r="T34" s="5">
        <v>100</v>
      </c>
      <c r="U34" s="5" t="s">
        <v>17</v>
      </c>
      <c r="V34" s="28">
        <f t="shared" si="70"/>
        <v>7998.564528416</v>
      </c>
      <c r="W34" s="28">
        <f t="shared" si="71"/>
        <v>10290.490104740999</v>
      </c>
      <c r="X34" s="28">
        <f t="shared" si="72"/>
        <v>0</v>
      </c>
      <c r="Y34" s="28">
        <f t="shared" si="73"/>
        <v>7614.6334310520324</v>
      </c>
      <c r="Z34" s="28">
        <f t="shared" si="74"/>
        <v>1599.7129056832</v>
      </c>
      <c r="AA34" s="28">
        <f t="shared" si="75"/>
        <v>137.51700484946116</v>
      </c>
      <c r="AB34" s="28">
        <f t="shared" si="76"/>
        <v>2764.0917974741697</v>
      </c>
      <c r="AC34" s="29">
        <f t="shared" si="77"/>
        <v>30405.009772215861</v>
      </c>
      <c r="AD34" s="22">
        <v>1</v>
      </c>
      <c r="AE34" s="22" t="s">
        <v>17</v>
      </c>
      <c r="AF34" s="41">
        <f t="shared" si="78"/>
        <v>79.98564528416</v>
      </c>
      <c r="AG34" s="41">
        <f t="shared" si="79"/>
        <v>102.90490104740998</v>
      </c>
      <c r="AH34" s="41">
        <f t="shared" si="80"/>
        <v>0</v>
      </c>
      <c r="AI34" s="41">
        <f t="shared" si="81"/>
        <v>76.146334310520331</v>
      </c>
      <c r="AJ34" s="41">
        <f t="shared" si="82"/>
        <v>15.997129056832</v>
      </c>
      <c r="AK34" s="41">
        <f t="shared" si="83"/>
        <v>1.3751700484946117</v>
      </c>
      <c r="AL34" s="41">
        <f t="shared" si="84"/>
        <v>27.640917974741697</v>
      </c>
      <c r="AM34" s="41">
        <f t="shared" si="95"/>
        <v>304.05009772215863</v>
      </c>
      <c r="AN34" s="94">
        <v>0</v>
      </c>
      <c r="AO34" s="22"/>
      <c r="AP34" s="94">
        <f t="shared" si="85"/>
        <v>0</v>
      </c>
      <c r="AQ34" s="94">
        <f t="shared" si="86"/>
        <v>0</v>
      </c>
      <c r="AR34" s="94">
        <f t="shared" si="87"/>
        <v>0</v>
      </c>
      <c r="AS34" s="94">
        <f t="shared" si="88"/>
        <v>0</v>
      </c>
      <c r="AT34" s="94">
        <f t="shared" si="89"/>
        <v>0</v>
      </c>
      <c r="AU34" s="94">
        <f t="shared" si="90"/>
        <v>0</v>
      </c>
      <c r="AV34" s="94">
        <f t="shared" si="91"/>
        <v>0</v>
      </c>
      <c r="AW34" s="94">
        <f t="shared" si="92"/>
        <v>0</v>
      </c>
      <c r="AX34" s="94" t="s">
        <v>129</v>
      </c>
      <c r="AY34" s="41">
        <f t="shared" si="98"/>
        <v>0</v>
      </c>
      <c r="AZ34" s="41">
        <f t="shared" si="98"/>
        <v>0</v>
      </c>
      <c r="BA34" s="41">
        <f t="shared" si="98"/>
        <v>0</v>
      </c>
      <c r="BB34" s="41">
        <f t="shared" si="98"/>
        <v>0</v>
      </c>
      <c r="BC34" s="41">
        <f t="shared" si="98"/>
        <v>0</v>
      </c>
      <c r="BD34" s="41">
        <f t="shared" si="98"/>
        <v>0</v>
      </c>
      <c r="BE34" s="41">
        <f t="shared" si="98"/>
        <v>0</v>
      </c>
      <c r="BF34" s="41">
        <f t="shared" si="94"/>
        <v>0</v>
      </c>
      <c r="BG34" s="110">
        <v>0.23</v>
      </c>
      <c r="BH34" s="97">
        <f t="shared" si="52"/>
        <v>0</v>
      </c>
      <c r="BI34" s="3" t="e">
        <f>AW34/$AW$90*100</f>
        <v>#DIV/0!</v>
      </c>
      <c r="BJ34" s="3" t="e">
        <f>AV34/#REF!*100</f>
        <v>#REF!</v>
      </c>
      <c r="BK34" s="3" t="e">
        <f>BI34-BJ34</f>
        <v>#DIV/0!</v>
      </c>
      <c r="BL34" s="5">
        <v>2805</v>
      </c>
    </row>
    <row r="35" spans="1:65" ht="102" hidden="1" customHeight="1" x14ac:dyDescent="0.25">
      <c r="A35" s="5">
        <v>21</v>
      </c>
      <c r="B35" s="5">
        <v>3</v>
      </c>
      <c r="C35" s="5" t="s">
        <v>157</v>
      </c>
      <c r="D35" s="5" t="s">
        <v>146</v>
      </c>
      <c r="E35" s="5" t="s">
        <v>162</v>
      </c>
      <c r="F35" s="5"/>
      <c r="G35" s="5"/>
      <c r="H35" s="5"/>
      <c r="I35" s="5">
        <v>100</v>
      </c>
      <c r="J35" s="5" t="s">
        <v>18</v>
      </c>
      <c r="K35" s="32"/>
      <c r="L35" s="32"/>
      <c r="M35" s="32"/>
      <c r="N35" s="32"/>
      <c r="O35" s="32"/>
      <c r="P35" s="32"/>
      <c r="Q35" s="32"/>
      <c r="R35" s="33"/>
      <c r="S35" s="33">
        <f t="shared" si="69"/>
        <v>0</v>
      </c>
      <c r="T35" s="5">
        <v>100</v>
      </c>
      <c r="U35" s="5" t="s">
        <v>18</v>
      </c>
      <c r="V35" s="28">
        <f t="shared" si="70"/>
        <v>0</v>
      </c>
      <c r="W35" s="28">
        <f t="shared" si="71"/>
        <v>0</v>
      </c>
      <c r="X35" s="28">
        <f t="shared" si="72"/>
        <v>0</v>
      </c>
      <c r="Y35" s="28">
        <f t="shared" si="73"/>
        <v>0</v>
      </c>
      <c r="Z35" s="28">
        <f t="shared" si="74"/>
        <v>0</v>
      </c>
      <c r="AA35" s="28">
        <f t="shared" si="75"/>
        <v>0</v>
      </c>
      <c r="AB35" s="28">
        <f t="shared" si="76"/>
        <v>0</v>
      </c>
      <c r="AC35" s="29">
        <f t="shared" si="77"/>
        <v>0</v>
      </c>
      <c r="AD35" s="22">
        <v>1</v>
      </c>
      <c r="AE35" s="22" t="s">
        <v>18</v>
      </c>
      <c r="AF35" s="41">
        <f t="shared" si="78"/>
        <v>0</v>
      </c>
      <c r="AG35" s="41">
        <f t="shared" si="79"/>
        <v>0</v>
      </c>
      <c r="AH35" s="41">
        <f t="shared" si="80"/>
        <v>0</v>
      </c>
      <c r="AI35" s="41">
        <f t="shared" si="81"/>
        <v>0</v>
      </c>
      <c r="AJ35" s="41">
        <f t="shared" si="82"/>
        <v>0</v>
      </c>
      <c r="AK35" s="41">
        <f t="shared" si="83"/>
        <v>0</v>
      </c>
      <c r="AL35" s="41">
        <f t="shared" si="84"/>
        <v>0</v>
      </c>
      <c r="AM35" s="41">
        <f t="shared" si="95"/>
        <v>0</v>
      </c>
      <c r="AN35" s="94">
        <v>410.22</v>
      </c>
      <c r="AO35" s="22" t="s">
        <v>18</v>
      </c>
      <c r="AP35" s="94">
        <f t="shared" si="85"/>
        <v>0</v>
      </c>
      <c r="AQ35" s="94">
        <f t="shared" si="86"/>
        <v>0</v>
      </c>
      <c r="AR35" s="94">
        <f t="shared" si="87"/>
        <v>0</v>
      </c>
      <c r="AS35" s="94">
        <f t="shared" si="88"/>
        <v>0</v>
      </c>
      <c r="AT35" s="94">
        <f t="shared" si="89"/>
        <v>0</v>
      </c>
      <c r="AU35" s="94">
        <f t="shared" si="90"/>
        <v>0</v>
      </c>
      <c r="AV35" s="94">
        <f t="shared" si="91"/>
        <v>0</v>
      </c>
      <c r="AW35" s="94">
        <f t="shared" si="92"/>
        <v>0</v>
      </c>
      <c r="AX35" s="94" t="s">
        <v>155</v>
      </c>
      <c r="AY35" s="41">
        <f t="shared" si="98"/>
        <v>0</v>
      </c>
      <c r="AZ35" s="41">
        <f t="shared" si="98"/>
        <v>0</v>
      </c>
      <c r="BA35" s="41">
        <f t="shared" si="98"/>
        <v>0</v>
      </c>
      <c r="BB35" s="41">
        <f t="shared" si="98"/>
        <v>0</v>
      </c>
      <c r="BC35" s="41">
        <f t="shared" si="98"/>
        <v>0</v>
      </c>
      <c r="BD35" s="41">
        <f t="shared" si="98"/>
        <v>0</v>
      </c>
      <c r="BE35" s="41">
        <f t="shared" si="98"/>
        <v>0</v>
      </c>
      <c r="BF35" s="41">
        <f t="shared" si="94"/>
        <v>0</v>
      </c>
      <c r="BG35" s="110">
        <f t="shared" si="21"/>
        <v>0</v>
      </c>
      <c r="BH35" s="97">
        <f t="shared" si="52"/>
        <v>0</v>
      </c>
      <c r="BI35" s="3" t="e">
        <f>AW35/$AW$90*100</f>
        <v>#DIV/0!</v>
      </c>
      <c r="BJ35" s="3" t="e">
        <f>AV35/#REF!*100</f>
        <v>#REF!</v>
      </c>
      <c r="BK35" s="3" t="e">
        <f>BI35-BJ35</f>
        <v>#DIV/0!</v>
      </c>
      <c r="BL35" s="5">
        <v>2805</v>
      </c>
    </row>
    <row r="36" spans="1:65" s="44" customFormat="1" ht="73.5" hidden="1" customHeight="1" x14ac:dyDescent="0.25">
      <c r="A36" s="5">
        <v>21</v>
      </c>
      <c r="B36" s="4">
        <v>4</v>
      </c>
      <c r="C36" s="5" t="s">
        <v>157</v>
      </c>
      <c r="D36" s="5" t="s">
        <v>146</v>
      </c>
      <c r="E36" s="4" t="s">
        <v>20</v>
      </c>
      <c r="F36" s="4"/>
      <c r="G36" s="4"/>
      <c r="H36" s="5"/>
      <c r="I36" s="5"/>
      <c r="J36" s="5"/>
      <c r="K36" s="35"/>
      <c r="L36" s="35"/>
      <c r="M36" s="35"/>
      <c r="N36" s="35"/>
      <c r="O36" s="35"/>
      <c r="P36" s="35"/>
      <c r="Q36" s="35"/>
      <c r="R36" s="36"/>
      <c r="S36" s="36"/>
      <c r="T36" s="5">
        <v>10</v>
      </c>
      <c r="U36" s="5" t="s">
        <v>219</v>
      </c>
      <c r="V36" s="28">
        <f t="shared" si="70"/>
        <v>0</v>
      </c>
      <c r="W36" s="28">
        <f t="shared" si="71"/>
        <v>0</v>
      </c>
      <c r="X36" s="28">
        <f t="shared" si="72"/>
        <v>0</v>
      </c>
      <c r="Y36" s="28">
        <f t="shared" si="73"/>
        <v>0</v>
      </c>
      <c r="Z36" s="28">
        <f t="shared" si="74"/>
        <v>0</v>
      </c>
      <c r="AA36" s="28">
        <f t="shared" si="75"/>
        <v>0</v>
      </c>
      <c r="AB36" s="28">
        <f t="shared" si="76"/>
        <v>0</v>
      </c>
      <c r="AC36" s="29">
        <f t="shared" si="77"/>
        <v>0</v>
      </c>
      <c r="AD36" s="22">
        <v>1</v>
      </c>
      <c r="AE36" s="22" t="s">
        <v>219</v>
      </c>
      <c r="AF36" s="41">
        <f t="shared" si="78"/>
        <v>0</v>
      </c>
      <c r="AG36" s="41">
        <f t="shared" si="79"/>
        <v>0</v>
      </c>
      <c r="AH36" s="41">
        <f t="shared" si="80"/>
        <v>0</v>
      </c>
      <c r="AI36" s="41">
        <f t="shared" si="81"/>
        <v>0</v>
      </c>
      <c r="AJ36" s="41">
        <f t="shared" si="82"/>
        <v>0</v>
      </c>
      <c r="AK36" s="41">
        <f t="shared" si="83"/>
        <v>0</v>
      </c>
      <c r="AL36" s="41">
        <f t="shared" si="84"/>
        <v>0</v>
      </c>
      <c r="AM36" s="41">
        <f t="shared" si="95"/>
        <v>0</v>
      </c>
      <c r="AN36" s="22">
        <v>10</v>
      </c>
      <c r="AO36" s="22" t="s">
        <v>219</v>
      </c>
      <c r="AP36" s="94">
        <f t="shared" si="85"/>
        <v>0</v>
      </c>
      <c r="AQ36" s="94">
        <f t="shared" si="86"/>
        <v>0</v>
      </c>
      <c r="AR36" s="94">
        <f t="shared" si="87"/>
        <v>0</v>
      </c>
      <c r="AS36" s="94">
        <f t="shared" si="88"/>
        <v>0</v>
      </c>
      <c r="AT36" s="94">
        <f t="shared" si="89"/>
        <v>0</v>
      </c>
      <c r="AU36" s="94">
        <f t="shared" si="90"/>
        <v>0</v>
      </c>
      <c r="AV36" s="94">
        <f t="shared" si="91"/>
        <v>0</v>
      </c>
      <c r="AW36" s="94">
        <f t="shared" si="92"/>
        <v>0</v>
      </c>
      <c r="AX36" s="94" t="s">
        <v>155</v>
      </c>
      <c r="AY36" s="41">
        <f t="shared" si="98"/>
        <v>0</v>
      </c>
      <c r="AZ36" s="41">
        <f t="shared" si="98"/>
        <v>0</v>
      </c>
      <c r="BA36" s="41">
        <f t="shared" si="98"/>
        <v>0</v>
      </c>
      <c r="BB36" s="41">
        <f t="shared" si="98"/>
        <v>0</v>
      </c>
      <c r="BC36" s="41">
        <f t="shared" si="98"/>
        <v>0</v>
      </c>
      <c r="BD36" s="41">
        <f t="shared" si="98"/>
        <v>0</v>
      </c>
      <c r="BE36" s="41">
        <f t="shared" si="98"/>
        <v>0</v>
      </c>
      <c r="BF36" s="41">
        <f t="shared" si="94"/>
        <v>0</v>
      </c>
      <c r="BG36" s="110">
        <f t="shared" si="21"/>
        <v>0</v>
      </c>
      <c r="BH36" s="97">
        <f t="shared" si="52"/>
        <v>0</v>
      </c>
      <c r="BI36" s="42" t="e">
        <f>AW36/$AW$90*100</f>
        <v>#DIV/0!</v>
      </c>
      <c r="BJ36" s="42" t="e">
        <f>AV36/#REF!*100</f>
        <v>#REF!</v>
      </c>
      <c r="BK36" s="42" t="e">
        <f>BI36-BJ36</f>
        <v>#DIV/0!</v>
      </c>
      <c r="BL36" s="4"/>
      <c r="BM36" s="43"/>
    </row>
    <row r="37" spans="1:65" ht="93" hidden="1" customHeight="1" x14ac:dyDescent="0.25">
      <c r="A37" s="5">
        <v>22</v>
      </c>
      <c r="B37" s="5">
        <v>10</v>
      </c>
      <c r="C37" s="5" t="s">
        <v>157</v>
      </c>
      <c r="D37" s="5" t="s">
        <v>146</v>
      </c>
      <c r="E37" s="5" t="s">
        <v>40</v>
      </c>
      <c r="F37" s="5"/>
      <c r="G37" s="5"/>
      <c r="H37" s="5"/>
      <c r="I37" s="5"/>
      <c r="J37" s="5"/>
      <c r="K37" s="35"/>
      <c r="L37" s="35"/>
      <c r="M37" s="35"/>
      <c r="N37" s="35"/>
      <c r="O37" s="35"/>
      <c r="P37" s="35"/>
      <c r="Q37" s="35"/>
      <c r="R37" s="36"/>
      <c r="S37" s="36"/>
      <c r="T37" s="5">
        <v>100</v>
      </c>
      <c r="U37" s="5" t="s">
        <v>25</v>
      </c>
      <c r="V37" s="28">
        <f t="shared" si="70"/>
        <v>0</v>
      </c>
      <c r="W37" s="28">
        <f t="shared" si="71"/>
        <v>0</v>
      </c>
      <c r="X37" s="28">
        <f t="shared" si="72"/>
        <v>0</v>
      </c>
      <c r="Y37" s="28">
        <f t="shared" si="73"/>
        <v>0</v>
      </c>
      <c r="Z37" s="28">
        <f t="shared" si="74"/>
        <v>0</v>
      </c>
      <c r="AA37" s="28">
        <f t="shared" si="75"/>
        <v>0</v>
      </c>
      <c r="AB37" s="28">
        <f t="shared" si="76"/>
        <v>0</v>
      </c>
      <c r="AC37" s="29">
        <f t="shared" si="77"/>
        <v>0</v>
      </c>
      <c r="AD37" s="22">
        <v>1</v>
      </c>
      <c r="AE37" s="22" t="s">
        <v>25</v>
      </c>
      <c r="AF37" s="41">
        <f t="shared" si="78"/>
        <v>0</v>
      </c>
      <c r="AG37" s="41">
        <f t="shared" si="79"/>
        <v>0</v>
      </c>
      <c r="AH37" s="41">
        <f t="shared" si="80"/>
        <v>0</v>
      </c>
      <c r="AI37" s="41">
        <f t="shared" si="81"/>
        <v>0</v>
      </c>
      <c r="AJ37" s="41">
        <f t="shared" si="82"/>
        <v>0</v>
      </c>
      <c r="AK37" s="41">
        <f t="shared" si="83"/>
        <v>0</v>
      </c>
      <c r="AL37" s="41">
        <f t="shared" si="84"/>
        <v>0</v>
      </c>
      <c r="AM37" s="41">
        <f t="shared" si="95"/>
        <v>0</v>
      </c>
      <c r="AN37" s="22">
        <v>2</v>
      </c>
      <c r="AO37" s="22" t="s">
        <v>25</v>
      </c>
      <c r="AP37" s="94">
        <f t="shared" si="85"/>
        <v>0</v>
      </c>
      <c r="AQ37" s="94">
        <f t="shared" si="86"/>
        <v>0</v>
      </c>
      <c r="AR37" s="94">
        <f t="shared" si="87"/>
        <v>0</v>
      </c>
      <c r="AS37" s="94">
        <f t="shared" si="88"/>
        <v>0</v>
      </c>
      <c r="AT37" s="94">
        <f t="shared" si="89"/>
        <v>0</v>
      </c>
      <c r="AU37" s="94">
        <f t="shared" si="90"/>
        <v>0</v>
      </c>
      <c r="AV37" s="94">
        <f t="shared" si="91"/>
        <v>0</v>
      </c>
      <c r="AW37" s="94">
        <f t="shared" si="92"/>
        <v>0</v>
      </c>
      <c r="AX37" s="94" t="s">
        <v>155</v>
      </c>
      <c r="AY37" s="41">
        <f t="shared" si="98"/>
        <v>0</v>
      </c>
      <c r="AZ37" s="41">
        <f t="shared" si="98"/>
        <v>0</v>
      </c>
      <c r="BA37" s="41">
        <f t="shared" si="98"/>
        <v>0</v>
      </c>
      <c r="BB37" s="41">
        <f t="shared" si="98"/>
        <v>0</v>
      </c>
      <c r="BC37" s="41">
        <f t="shared" si="98"/>
        <v>0</v>
      </c>
      <c r="BD37" s="41">
        <f t="shared" si="98"/>
        <v>0</v>
      </c>
      <c r="BE37" s="41">
        <f t="shared" si="98"/>
        <v>0</v>
      </c>
      <c r="BF37" s="41">
        <f t="shared" si="94"/>
        <v>0</v>
      </c>
      <c r="BG37" s="110">
        <f t="shared" si="21"/>
        <v>0</v>
      </c>
      <c r="BH37" s="97">
        <f t="shared" si="52"/>
        <v>0</v>
      </c>
      <c r="BI37" s="3" t="e">
        <f>AW37/$AW$90*100</f>
        <v>#DIV/0!</v>
      </c>
      <c r="BJ37" s="3" t="e">
        <f>AV37/#REF!*100</f>
        <v>#REF!</v>
      </c>
      <c r="BK37" s="3" t="e">
        <f>BI37-BJ37</f>
        <v>#DIV/0!</v>
      </c>
      <c r="BL37" s="5">
        <v>2806</v>
      </c>
    </row>
    <row r="38" spans="1:65" ht="135.75" hidden="1" customHeight="1" x14ac:dyDescent="0.25">
      <c r="A38" s="5">
        <v>24</v>
      </c>
      <c r="B38" s="5"/>
      <c r="C38" s="5" t="s">
        <v>157</v>
      </c>
      <c r="D38" s="5" t="s">
        <v>146</v>
      </c>
      <c r="E38" s="5" t="s">
        <v>110</v>
      </c>
      <c r="F38" s="5"/>
      <c r="G38" s="4"/>
      <c r="H38" s="4"/>
      <c r="I38" s="4">
        <v>10</v>
      </c>
      <c r="J38" s="4" t="s">
        <v>134</v>
      </c>
      <c r="K38" s="11"/>
      <c r="L38" s="11"/>
      <c r="M38" s="11"/>
      <c r="N38" s="11"/>
      <c r="O38" s="11"/>
      <c r="P38" s="11"/>
      <c r="Q38" s="11"/>
      <c r="R38" s="36"/>
      <c r="S38" s="36">
        <f t="shared" si="69"/>
        <v>0</v>
      </c>
      <c r="T38" s="4">
        <v>10</v>
      </c>
      <c r="U38" s="4" t="s">
        <v>134</v>
      </c>
      <c r="V38" s="28">
        <f t="shared" si="70"/>
        <v>0</v>
      </c>
      <c r="W38" s="28">
        <f t="shared" si="71"/>
        <v>0</v>
      </c>
      <c r="X38" s="28">
        <f t="shared" si="72"/>
        <v>0</v>
      </c>
      <c r="Y38" s="28">
        <f t="shared" si="73"/>
        <v>0</v>
      </c>
      <c r="Z38" s="28">
        <f t="shared" si="74"/>
        <v>0</v>
      </c>
      <c r="AA38" s="28">
        <f t="shared" si="75"/>
        <v>0</v>
      </c>
      <c r="AB38" s="28">
        <f t="shared" si="76"/>
        <v>0</v>
      </c>
      <c r="AC38" s="29">
        <f t="shared" si="77"/>
        <v>0</v>
      </c>
      <c r="AD38" s="7">
        <v>1</v>
      </c>
      <c r="AE38" s="7" t="s">
        <v>134</v>
      </c>
      <c r="AF38" s="41">
        <f t="shared" si="78"/>
        <v>0</v>
      </c>
      <c r="AG38" s="41">
        <f t="shared" si="79"/>
        <v>0</v>
      </c>
      <c r="AH38" s="41">
        <f t="shared" si="80"/>
        <v>0</v>
      </c>
      <c r="AI38" s="41">
        <f t="shared" si="81"/>
        <v>0</v>
      </c>
      <c r="AJ38" s="41">
        <f t="shared" si="82"/>
        <v>0</v>
      </c>
      <c r="AK38" s="41">
        <f t="shared" si="83"/>
        <v>0</v>
      </c>
      <c r="AL38" s="41">
        <f t="shared" si="84"/>
        <v>0</v>
      </c>
      <c r="AM38" s="41">
        <f t="shared" si="95"/>
        <v>0</v>
      </c>
      <c r="AN38" s="22">
        <v>8</v>
      </c>
      <c r="AO38" s="7" t="s">
        <v>134</v>
      </c>
      <c r="AP38" s="94">
        <f t="shared" si="85"/>
        <v>0</v>
      </c>
      <c r="AQ38" s="94">
        <f t="shared" si="86"/>
        <v>0</v>
      </c>
      <c r="AR38" s="94">
        <f t="shared" si="87"/>
        <v>0</v>
      </c>
      <c r="AS38" s="94">
        <f t="shared" si="88"/>
        <v>0</v>
      </c>
      <c r="AT38" s="94">
        <f t="shared" si="89"/>
        <v>0</v>
      </c>
      <c r="AU38" s="94">
        <f t="shared" si="90"/>
        <v>0</v>
      </c>
      <c r="AV38" s="94">
        <f t="shared" si="91"/>
        <v>0</v>
      </c>
      <c r="AW38" s="106">
        <f t="shared" si="92"/>
        <v>0</v>
      </c>
      <c r="AX38" s="94" t="s">
        <v>128</v>
      </c>
      <c r="AY38" s="41">
        <f t="shared" ref="AY38:BE40" si="100">AP38*1</f>
        <v>0</v>
      </c>
      <c r="AZ38" s="41">
        <f t="shared" si="100"/>
        <v>0</v>
      </c>
      <c r="BA38" s="41">
        <f t="shared" si="100"/>
        <v>0</v>
      </c>
      <c r="BB38" s="41">
        <f t="shared" si="100"/>
        <v>0</v>
      </c>
      <c r="BC38" s="41">
        <f t="shared" si="100"/>
        <v>0</v>
      </c>
      <c r="BD38" s="41">
        <f t="shared" si="100"/>
        <v>0</v>
      </c>
      <c r="BE38" s="41">
        <f t="shared" si="100"/>
        <v>0</v>
      </c>
      <c r="BF38" s="41">
        <f t="shared" si="94"/>
        <v>0</v>
      </c>
      <c r="BG38" s="110">
        <f t="shared" si="21"/>
        <v>0</v>
      </c>
      <c r="BH38" s="97">
        <f t="shared" si="52"/>
        <v>0</v>
      </c>
      <c r="BI38" s="3"/>
      <c r="BJ38" s="3"/>
      <c r="BK38" s="3"/>
      <c r="BL38" s="5"/>
    </row>
    <row r="39" spans="1:65" ht="37.5" hidden="1" customHeight="1" x14ac:dyDescent="0.25">
      <c r="A39" s="5">
        <v>23</v>
      </c>
      <c r="B39" s="5">
        <v>11</v>
      </c>
      <c r="C39" s="5" t="s">
        <v>157</v>
      </c>
      <c r="D39" s="5" t="s">
        <v>146</v>
      </c>
      <c r="E39" s="5" t="s">
        <v>110</v>
      </c>
      <c r="F39" s="5"/>
      <c r="G39" s="5"/>
      <c r="H39" s="5"/>
      <c r="I39" s="5"/>
      <c r="J39" s="5"/>
      <c r="K39" s="11"/>
      <c r="L39" s="11"/>
      <c r="M39" s="11"/>
      <c r="N39" s="11"/>
      <c r="O39" s="11"/>
      <c r="P39" s="11"/>
      <c r="Q39" s="11"/>
      <c r="R39" s="36"/>
      <c r="S39" s="36"/>
      <c r="T39" s="5">
        <v>1</v>
      </c>
      <c r="U39" s="5" t="s">
        <v>8</v>
      </c>
      <c r="V39" s="28">
        <f t="shared" si="70"/>
        <v>0</v>
      </c>
      <c r="W39" s="28">
        <f t="shared" si="71"/>
        <v>0</v>
      </c>
      <c r="X39" s="28">
        <f t="shared" si="72"/>
        <v>0</v>
      </c>
      <c r="Y39" s="28">
        <f t="shared" si="73"/>
        <v>0</v>
      </c>
      <c r="Z39" s="28">
        <f t="shared" si="74"/>
        <v>0</v>
      </c>
      <c r="AA39" s="28">
        <f t="shared" si="75"/>
        <v>0</v>
      </c>
      <c r="AB39" s="28">
        <f t="shared" si="76"/>
        <v>0</v>
      </c>
      <c r="AC39" s="29">
        <f t="shared" si="77"/>
        <v>0</v>
      </c>
      <c r="AD39" s="22">
        <v>1</v>
      </c>
      <c r="AE39" s="22" t="s">
        <v>8</v>
      </c>
      <c r="AF39" s="41">
        <f t="shared" si="78"/>
        <v>0</v>
      </c>
      <c r="AG39" s="41">
        <f t="shared" si="79"/>
        <v>0</v>
      </c>
      <c r="AH39" s="41">
        <f t="shared" si="80"/>
        <v>0</v>
      </c>
      <c r="AI39" s="41">
        <f t="shared" si="81"/>
        <v>0</v>
      </c>
      <c r="AJ39" s="41">
        <f t="shared" si="82"/>
        <v>0</v>
      </c>
      <c r="AK39" s="41">
        <f t="shared" si="83"/>
        <v>0</v>
      </c>
      <c r="AL39" s="41">
        <f t="shared" si="84"/>
        <v>0</v>
      </c>
      <c r="AM39" s="41">
        <f t="shared" si="95"/>
        <v>0</v>
      </c>
      <c r="AN39" s="22">
        <v>1</v>
      </c>
      <c r="AO39" s="22" t="s">
        <v>8</v>
      </c>
      <c r="AP39" s="94">
        <f t="shared" si="85"/>
        <v>0</v>
      </c>
      <c r="AQ39" s="94">
        <f t="shared" si="86"/>
        <v>0</v>
      </c>
      <c r="AR39" s="94">
        <f t="shared" si="87"/>
        <v>0</v>
      </c>
      <c r="AS39" s="94">
        <f t="shared" si="88"/>
        <v>0</v>
      </c>
      <c r="AT39" s="94">
        <f t="shared" si="89"/>
        <v>0</v>
      </c>
      <c r="AU39" s="94">
        <f t="shared" si="90"/>
        <v>0</v>
      </c>
      <c r="AV39" s="94">
        <f t="shared" si="91"/>
        <v>0</v>
      </c>
      <c r="AW39" s="94">
        <f t="shared" si="92"/>
        <v>0</v>
      </c>
      <c r="AX39" s="94" t="s">
        <v>128</v>
      </c>
      <c r="AY39" s="41">
        <f t="shared" si="100"/>
        <v>0</v>
      </c>
      <c r="AZ39" s="41">
        <f t="shared" si="100"/>
        <v>0</v>
      </c>
      <c r="BA39" s="41">
        <f t="shared" si="100"/>
        <v>0</v>
      </c>
      <c r="BB39" s="41">
        <f t="shared" si="100"/>
        <v>0</v>
      </c>
      <c r="BC39" s="41">
        <f t="shared" si="100"/>
        <v>0</v>
      </c>
      <c r="BD39" s="41">
        <f t="shared" si="100"/>
        <v>0</v>
      </c>
      <c r="BE39" s="41">
        <f t="shared" si="100"/>
        <v>0</v>
      </c>
      <c r="BF39" s="41">
        <f t="shared" si="94"/>
        <v>0</v>
      </c>
      <c r="BG39" s="110">
        <f t="shared" si="21"/>
        <v>0</v>
      </c>
      <c r="BH39" s="97">
        <f t="shared" si="52"/>
        <v>0</v>
      </c>
      <c r="BI39" s="3" t="e">
        <f>AW39/$AW$90*100</f>
        <v>#DIV/0!</v>
      </c>
      <c r="BJ39" s="3" t="e">
        <f>AV39/#REF!*100</f>
        <v>#REF!</v>
      </c>
      <c r="BK39" s="3" t="e">
        <f>BI39-BJ39</f>
        <v>#DIV/0!</v>
      </c>
      <c r="BL39" s="5">
        <v>2801</v>
      </c>
    </row>
    <row r="40" spans="1:65" ht="74.45" customHeight="1" x14ac:dyDescent="0.25">
      <c r="A40" s="5">
        <v>20</v>
      </c>
      <c r="B40" s="5">
        <v>16</v>
      </c>
      <c r="C40" s="5" t="s">
        <v>157</v>
      </c>
      <c r="D40" s="5" t="s">
        <v>146</v>
      </c>
      <c r="E40" s="5" t="s">
        <v>32</v>
      </c>
      <c r="F40" s="5" t="s">
        <v>220</v>
      </c>
      <c r="G40" s="5" t="s">
        <v>308</v>
      </c>
      <c r="H40" s="5" t="s">
        <v>312</v>
      </c>
      <c r="I40" s="5">
        <v>100</v>
      </c>
      <c r="J40" s="5" t="s">
        <v>33</v>
      </c>
      <c r="K40" s="11">
        <v>148723.04999999999</v>
      </c>
      <c r="L40" s="11">
        <v>16354.8</v>
      </c>
      <c r="M40" s="11">
        <v>600.98</v>
      </c>
      <c r="N40" s="11">
        <v>142140.04</v>
      </c>
      <c r="O40" s="11">
        <v>29861.35</v>
      </c>
      <c r="P40" s="11">
        <v>1688.4</v>
      </c>
      <c r="Q40" s="11">
        <v>33936.86</v>
      </c>
      <c r="R40" s="36">
        <f t="shared" si="99"/>
        <v>373305.48</v>
      </c>
      <c r="S40" s="36">
        <f t="shared" ref="S40:S46" si="101">R40/I40</f>
        <v>3733.0547999999999</v>
      </c>
      <c r="T40" s="5">
        <v>100</v>
      </c>
      <c r="U40" s="5" t="s">
        <v>33</v>
      </c>
      <c r="V40" s="28">
        <f>((K40*0.64)*106.7%)*105.7%</f>
        <v>107348.91617788798</v>
      </c>
      <c r="W40" s="28">
        <f>((L40*1.01)*106.7%)*105.7%</f>
        <v>18629.706723011997</v>
      </c>
      <c r="X40" s="28">
        <f>((M40*0.83)*106.7%)*105.7%</f>
        <v>562.57122997459999</v>
      </c>
      <c r="Y40" s="28">
        <f t="shared" si="73"/>
        <v>102196.16820134937</v>
      </c>
      <c r="Z40" s="28">
        <f>V40*20%</f>
        <v>21469.783235577597</v>
      </c>
      <c r="AA40" s="28">
        <f>(V40+W40+X40+Y40+Z40)*0.5%</f>
        <v>1251.0357278390077</v>
      </c>
      <c r="AB40" s="28">
        <f>(V40+W40+X40+Y40+Z40+AA40)*10%</f>
        <v>25145.818129564057</v>
      </c>
      <c r="AC40" s="29">
        <f t="shared" si="77"/>
        <v>276603.99942520465</v>
      </c>
      <c r="AD40" s="22">
        <v>1</v>
      </c>
      <c r="AE40" s="22" t="s">
        <v>33</v>
      </c>
      <c r="AF40" s="41">
        <f t="shared" si="78"/>
        <v>1073.4891617788799</v>
      </c>
      <c r="AG40" s="41">
        <f t="shared" si="79"/>
        <v>186.29706723011998</v>
      </c>
      <c r="AH40" s="41">
        <f t="shared" si="80"/>
        <v>5.6257122997459996</v>
      </c>
      <c r="AI40" s="41">
        <f t="shared" si="81"/>
        <v>1021.9616820134937</v>
      </c>
      <c r="AJ40" s="41">
        <f t="shared" si="82"/>
        <v>214.69783235577597</v>
      </c>
      <c r="AK40" s="41">
        <f t="shared" si="83"/>
        <v>12.510357278390076</v>
      </c>
      <c r="AL40" s="41">
        <f t="shared" si="84"/>
        <v>251.45818129564057</v>
      </c>
      <c r="AM40" s="41">
        <f t="shared" si="95"/>
        <v>2766.0399942520467</v>
      </c>
      <c r="AN40" s="22">
        <v>0</v>
      </c>
      <c r="AO40" s="22"/>
      <c r="AP40" s="94">
        <f t="shared" si="85"/>
        <v>0</v>
      </c>
      <c r="AQ40" s="94">
        <f t="shared" si="86"/>
        <v>0</v>
      </c>
      <c r="AR40" s="94">
        <f t="shared" si="87"/>
        <v>0</v>
      </c>
      <c r="AS40" s="94">
        <f t="shared" si="88"/>
        <v>0</v>
      </c>
      <c r="AT40" s="94">
        <f t="shared" si="89"/>
        <v>0</v>
      </c>
      <c r="AU40" s="94">
        <f t="shared" si="90"/>
        <v>0</v>
      </c>
      <c r="AV40" s="94">
        <f t="shared" si="91"/>
        <v>0</v>
      </c>
      <c r="AW40" s="94">
        <f t="shared" si="92"/>
        <v>0</v>
      </c>
      <c r="AX40" s="94" t="s">
        <v>129</v>
      </c>
      <c r="AY40" s="41">
        <f t="shared" si="100"/>
        <v>0</v>
      </c>
      <c r="AZ40" s="41">
        <f t="shared" si="100"/>
        <v>0</v>
      </c>
      <c r="BA40" s="41">
        <f t="shared" si="100"/>
        <v>0</v>
      </c>
      <c r="BB40" s="41">
        <f t="shared" si="100"/>
        <v>0</v>
      </c>
      <c r="BC40" s="41">
        <f t="shared" si="100"/>
        <v>0</v>
      </c>
      <c r="BD40" s="41">
        <f t="shared" si="100"/>
        <v>0</v>
      </c>
      <c r="BE40" s="41">
        <f t="shared" si="100"/>
        <v>0</v>
      </c>
      <c r="BF40" s="110">
        <f t="shared" si="94"/>
        <v>0</v>
      </c>
      <c r="BG40" s="139">
        <v>0.1</v>
      </c>
      <c r="BH40" s="97">
        <f t="shared" si="52"/>
        <v>0</v>
      </c>
      <c r="BI40" s="3"/>
      <c r="BJ40" s="3"/>
      <c r="BK40" s="3"/>
      <c r="BL40" s="5"/>
    </row>
    <row r="41" spans="1:65" ht="48.75" hidden="1" customHeight="1" x14ac:dyDescent="0.25">
      <c r="A41" s="5">
        <v>21</v>
      </c>
      <c r="B41" s="5">
        <v>13</v>
      </c>
      <c r="C41" s="5" t="s">
        <v>157</v>
      </c>
      <c r="D41" s="5" t="s">
        <v>146</v>
      </c>
      <c r="E41" s="5" t="s">
        <v>27</v>
      </c>
      <c r="F41" s="5" t="s">
        <v>28</v>
      </c>
      <c r="G41" s="5" t="s">
        <v>29</v>
      </c>
      <c r="H41" s="5" t="s">
        <v>309</v>
      </c>
      <c r="I41" s="5"/>
      <c r="J41" s="5"/>
      <c r="K41" s="11"/>
      <c r="L41" s="11"/>
      <c r="M41" s="11"/>
      <c r="N41" s="11"/>
      <c r="O41" s="11"/>
      <c r="P41" s="11"/>
      <c r="Q41" s="11"/>
      <c r="R41" s="36"/>
      <c r="S41" s="36"/>
      <c r="T41" s="5"/>
      <c r="U41" s="5"/>
      <c r="V41" s="3"/>
      <c r="W41" s="3"/>
      <c r="X41" s="3"/>
      <c r="Y41" s="3"/>
      <c r="Z41" s="3"/>
      <c r="AA41" s="3"/>
      <c r="AB41" s="3"/>
      <c r="AC41" s="34"/>
      <c r="AD41" s="22"/>
      <c r="AE41" s="22"/>
      <c r="AF41" s="34"/>
      <c r="AG41" s="34"/>
      <c r="AH41" s="34"/>
      <c r="AI41" s="34"/>
      <c r="AJ41" s="34"/>
      <c r="AK41" s="34"/>
      <c r="AL41" s="34"/>
      <c r="AM41" s="34"/>
      <c r="AN41" s="22"/>
      <c r="AO41" s="22"/>
      <c r="AP41" s="94"/>
      <c r="AQ41" s="94"/>
      <c r="AR41" s="94"/>
      <c r="AS41" s="94"/>
      <c r="AT41" s="94"/>
      <c r="AU41" s="94"/>
      <c r="AV41" s="94"/>
      <c r="AW41" s="94"/>
      <c r="AX41" s="94"/>
      <c r="AY41" s="41"/>
      <c r="AZ41" s="41"/>
      <c r="BA41" s="41"/>
      <c r="BB41" s="41"/>
      <c r="BC41" s="41"/>
      <c r="BD41" s="41"/>
      <c r="BE41" s="41"/>
      <c r="BF41" s="41"/>
      <c r="BG41" s="110">
        <f t="shared" si="21"/>
        <v>0</v>
      </c>
      <c r="BH41" s="97">
        <f t="shared" si="52"/>
        <v>0</v>
      </c>
      <c r="BI41" s="3" t="e">
        <f>AW41/$AW$90*100</f>
        <v>#DIV/0!</v>
      </c>
      <c r="BJ41" s="3" t="e">
        <f>AV41/#REF!*100</f>
        <v>#REF!</v>
      </c>
      <c r="BK41" s="3" t="e">
        <f>BI41-BJ41</f>
        <v>#DIV/0!</v>
      </c>
      <c r="BL41" s="5">
        <v>2801</v>
      </c>
    </row>
    <row r="42" spans="1:65" ht="73.150000000000006" hidden="1" customHeight="1" x14ac:dyDescent="0.25">
      <c r="A42" s="5">
        <v>22</v>
      </c>
      <c r="B42" s="5">
        <v>15</v>
      </c>
      <c r="C42" s="5" t="s">
        <v>157</v>
      </c>
      <c r="D42" s="5" t="s">
        <v>146</v>
      </c>
      <c r="E42" s="5" t="s">
        <v>27</v>
      </c>
      <c r="F42" s="5" t="s">
        <v>30</v>
      </c>
      <c r="G42" s="5" t="s">
        <v>31</v>
      </c>
      <c r="H42" s="5" t="s">
        <v>310</v>
      </c>
      <c r="I42" s="5"/>
      <c r="J42" s="5"/>
      <c r="K42" s="11"/>
      <c r="L42" s="11"/>
      <c r="M42" s="11"/>
      <c r="N42" s="11"/>
      <c r="O42" s="11"/>
      <c r="P42" s="11"/>
      <c r="Q42" s="11"/>
      <c r="R42" s="36"/>
      <c r="S42" s="36"/>
      <c r="T42" s="5"/>
      <c r="U42" s="5"/>
      <c r="V42" s="3"/>
      <c r="W42" s="3"/>
      <c r="X42" s="3"/>
      <c r="Y42" s="3"/>
      <c r="Z42" s="3"/>
      <c r="AA42" s="3"/>
      <c r="AB42" s="3"/>
      <c r="AC42" s="34"/>
      <c r="AD42" s="22"/>
      <c r="AE42" s="22"/>
      <c r="AF42" s="34"/>
      <c r="AG42" s="34"/>
      <c r="AH42" s="34"/>
      <c r="AI42" s="34"/>
      <c r="AJ42" s="34"/>
      <c r="AK42" s="34"/>
      <c r="AL42" s="34"/>
      <c r="AM42" s="34"/>
      <c r="AN42" s="22"/>
      <c r="AO42" s="22"/>
      <c r="AP42" s="94"/>
      <c r="AQ42" s="94"/>
      <c r="AR42" s="94"/>
      <c r="AS42" s="94"/>
      <c r="AT42" s="94"/>
      <c r="AU42" s="94"/>
      <c r="AV42" s="94"/>
      <c r="AW42" s="94"/>
      <c r="AX42" s="94"/>
      <c r="AY42" s="41"/>
      <c r="AZ42" s="41"/>
      <c r="BA42" s="41"/>
      <c r="BB42" s="41"/>
      <c r="BC42" s="41"/>
      <c r="BD42" s="41"/>
      <c r="BE42" s="41"/>
      <c r="BF42" s="41"/>
      <c r="BG42" s="110">
        <f t="shared" si="21"/>
        <v>0</v>
      </c>
      <c r="BH42" s="97">
        <f t="shared" si="52"/>
        <v>0</v>
      </c>
      <c r="BI42" s="3"/>
      <c r="BJ42" s="3"/>
      <c r="BK42" s="3"/>
      <c r="BL42" s="5"/>
    </row>
    <row r="43" spans="1:65" ht="93" hidden="1" customHeight="1" x14ac:dyDescent="0.25">
      <c r="A43" s="5">
        <v>23</v>
      </c>
      <c r="B43" s="5">
        <v>32</v>
      </c>
      <c r="C43" s="13" t="s">
        <v>163</v>
      </c>
      <c r="D43" s="5" t="s">
        <v>167</v>
      </c>
      <c r="E43" s="5" t="s">
        <v>173</v>
      </c>
      <c r="F43" s="5" t="s">
        <v>58</v>
      </c>
      <c r="G43" s="4" t="s">
        <v>59</v>
      </c>
      <c r="H43" s="108" t="s">
        <v>311</v>
      </c>
      <c r="I43" s="4">
        <v>100</v>
      </c>
      <c r="J43" s="4" t="s">
        <v>60</v>
      </c>
      <c r="K43" s="11"/>
      <c r="L43" s="11"/>
      <c r="M43" s="11"/>
      <c r="N43" s="11"/>
      <c r="O43" s="35"/>
      <c r="P43" s="11"/>
      <c r="Q43" s="35"/>
      <c r="R43" s="36"/>
      <c r="S43" s="36"/>
      <c r="T43" s="4"/>
      <c r="U43" s="4"/>
      <c r="V43" s="3"/>
      <c r="W43" s="3"/>
      <c r="X43" s="3"/>
      <c r="Y43" s="3"/>
      <c r="Z43" s="3"/>
      <c r="AA43" s="3"/>
      <c r="AB43" s="3"/>
      <c r="AC43" s="34"/>
      <c r="AD43" s="7"/>
      <c r="AE43" s="7"/>
      <c r="AF43" s="34"/>
      <c r="AG43" s="34"/>
      <c r="AH43" s="34"/>
      <c r="AI43" s="34"/>
      <c r="AJ43" s="34"/>
      <c r="AK43" s="34"/>
      <c r="AL43" s="34"/>
      <c r="AM43" s="34"/>
      <c r="AN43" s="94"/>
      <c r="AO43" s="7" t="s">
        <v>60</v>
      </c>
      <c r="AP43" s="94"/>
      <c r="AQ43" s="94"/>
      <c r="AR43" s="94"/>
      <c r="AS43" s="94"/>
      <c r="AT43" s="94"/>
      <c r="AU43" s="94"/>
      <c r="AV43" s="94"/>
      <c r="AW43" s="94"/>
      <c r="AX43" s="94"/>
      <c r="AY43" s="41"/>
      <c r="AZ43" s="41"/>
      <c r="BA43" s="41"/>
      <c r="BB43" s="41"/>
      <c r="BC43" s="41"/>
      <c r="BD43" s="41"/>
      <c r="BE43" s="41"/>
      <c r="BF43" s="41"/>
      <c r="BG43" s="110">
        <f t="shared" si="21"/>
        <v>0</v>
      </c>
      <c r="BH43" s="97">
        <f t="shared" si="52"/>
        <v>0</v>
      </c>
      <c r="BI43" s="37"/>
      <c r="BJ43" s="37"/>
      <c r="BK43" s="37"/>
      <c r="BL43" s="5"/>
    </row>
    <row r="44" spans="1:65" ht="102" customHeight="1" x14ac:dyDescent="0.25">
      <c r="A44" s="5">
        <v>21</v>
      </c>
      <c r="B44" s="5">
        <v>17</v>
      </c>
      <c r="C44" s="5" t="s">
        <v>157</v>
      </c>
      <c r="D44" s="5" t="s">
        <v>146</v>
      </c>
      <c r="E44" s="5" t="s">
        <v>111</v>
      </c>
      <c r="F44" s="5" t="s">
        <v>221</v>
      </c>
      <c r="G44" s="5" t="s">
        <v>313</v>
      </c>
      <c r="H44" s="5" t="s">
        <v>314</v>
      </c>
      <c r="I44" s="5">
        <v>100</v>
      </c>
      <c r="J44" s="5" t="s">
        <v>25</v>
      </c>
      <c r="K44" s="11">
        <v>23858.18</v>
      </c>
      <c r="L44" s="11">
        <v>1380.65</v>
      </c>
      <c r="M44" s="11"/>
      <c r="N44" s="11">
        <v>22712.99</v>
      </c>
      <c r="O44" s="11">
        <v>4771.6400000000003</v>
      </c>
      <c r="P44" s="11">
        <v>263.62</v>
      </c>
      <c r="Q44" s="11">
        <v>5298.71</v>
      </c>
      <c r="R44" s="36">
        <f>SUM(K44:Q44)</f>
        <v>58285.790000000008</v>
      </c>
      <c r="S44" s="36">
        <f t="shared" si="101"/>
        <v>582.85790000000009</v>
      </c>
      <c r="T44" s="5">
        <v>100</v>
      </c>
      <c r="U44" s="5" t="s">
        <v>25</v>
      </c>
      <c r="V44" s="28">
        <f>((K44*0.64)*106.7%)*105.7%</f>
        <v>17220.933574028801</v>
      </c>
      <c r="W44" s="28">
        <f>((L44*1.01)*106.7%)*105.7%</f>
        <v>1572.6945353734998</v>
      </c>
      <c r="X44" s="28">
        <f>((M44*0.83)*106.7%)*105.7%</f>
        <v>0</v>
      </c>
      <c r="Y44" s="28">
        <f>V44*95.2%</f>
        <v>16394.328762475419</v>
      </c>
      <c r="Z44" s="28">
        <f>V44*20%</f>
        <v>3444.1867148057604</v>
      </c>
      <c r="AA44" s="28">
        <f>(V44+W44+X44+Y44+Z44)*0.5%</f>
        <v>193.16071793341737</v>
      </c>
      <c r="AB44" s="28">
        <f>(V44+W44+X44+Y44+Z44+AA44)*10%</f>
        <v>3882.5304304616893</v>
      </c>
      <c r="AC44" s="29">
        <f>SUM(V44:AB44)</f>
        <v>42707.834735078577</v>
      </c>
      <c r="AD44" s="22">
        <v>1</v>
      </c>
      <c r="AE44" s="22" t="s">
        <v>25</v>
      </c>
      <c r="AF44" s="41">
        <f>V44/T44</f>
        <v>172.209335740288</v>
      </c>
      <c r="AG44" s="41">
        <f>W44/T44</f>
        <v>15.726945353734997</v>
      </c>
      <c r="AH44" s="41">
        <f>X44/T44</f>
        <v>0</v>
      </c>
      <c r="AI44" s="41">
        <f>Y44/T44</f>
        <v>163.94328762475419</v>
      </c>
      <c r="AJ44" s="41">
        <f>Z44/T44</f>
        <v>34.441867148057604</v>
      </c>
      <c r="AK44" s="41">
        <f>AA44/T44</f>
        <v>1.9316071793341738</v>
      </c>
      <c r="AL44" s="41">
        <f>AB44/T44</f>
        <v>38.825304304616893</v>
      </c>
      <c r="AM44" s="41">
        <f>AC44/T44</f>
        <v>427.07834735078575</v>
      </c>
      <c r="AN44" s="22">
        <v>0</v>
      </c>
      <c r="AO44" s="22" t="s">
        <v>10</v>
      </c>
      <c r="AP44" s="94">
        <f>AN44*AF44</f>
        <v>0</v>
      </c>
      <c r="AQ44" s="94">
        <f>AN44*AG44</f>
        <v>0</v>
      </c>
      <c r="AR44" s="94">
        <f>AN44*AH44</f>
        <v>0</v>
      </c>
      <c r="AS44" s="94">
        <f>AN44*AI44</f>
        <v>0</v>
      </c>
      <c r="AT44" s="94">
        <f>AN44*AJ44</f>
        <v>0</v>
      </c>
      <c r="AU44" s="94">
        <f>AN44*AK44</f>
        <v>0</v>
      </c>
      <c r="AV44" s="94">
        <f>AN44*AL44</f>
        <v>0</v>
      </c>
      <c r="AW44" s="94">
        <f>SUM(AP44:AV44)</f>
        <v>0</v>
      </c>
      <c r="AX44" s="94" t="s">
        <v>315</v>
      </c>
      <c r="AY44" s="41">
        <f t="shared" ref="AY44:BE44" si="102">(AP44*1/5)</f>
        <v>0</v>
      </c>
      <c r="AZ44" s="41">
        <f t="shared" si="102"/>
        <v>0</v>
      </c>
      <c r="BA44" s="41">
        <f t="shared" si="102"/>
        <v>0</v>
      </c>
      <c r="BB44" s="41">
        <f t="shared" si="102"/>
        <v>0</v>
      </c>
      <c r="BC44" s="41">
        <f t="shared" si="102"/>
        <v>0</v>
      </c>
      <c r="BD44" s="41">
        <f t="shared" si="102"/>
        <v>0</v>
      </c>
      <c r="BE44" s="41">
        <f t="shared" si="102"/>
        <v>0</v>
      </c>
      <c r="BF44" s="41">
        <f>SUM(AY44:BE44)</f>
        <v>0</v>
      </c>
      <c r="BG44" s="110">
        <v>0.48</v>
      </c>
      <c r="BH44" s="97">
        <f t="shared" si="52"/>
        <v>0</v>
      </c>
      <c r="BI44" s="3"/>
      <c r="BJ44" s="3"/>
      <c r="BK44" s="3"/>
      <c r="BL44" s="5"/>
    </row>
    <row r="45" spans="1:65" ht="70.5" customHeight="1" x14ac:dyDescent="0.25">
      <c r="A45" s="5">
        <v>22</v>
      </c>
      <c r="B45" s="5">
        <v>18</v>
      </c>
      <c r="C45" s="5" t="s">
        <v>157</v>
      </c>
      <c r="D45" s="5" t="s">
        <v>146</v>
      </c>
      <c r="E45" s="5" t="s">
        <v>34</v>
      </c>
      <c r="F45" s="5" t="s">
        <v>222</v>
      </c>
      <c r="G45" s="5" t="s">
        <v>35</v>
      </c>
      <c r="H45" s="5" t="s">
        <v>36</v>
      </c>
      <c r="I45" s="5">
        <v>100</v>
      </c>
      <c r="J45" s="5" t="s">
        <v>115</v>
      </c>
      <c r="K45" s="11">
        <v>14291.99</v>
      </c>
      <c r="L45" s="11">
        <v>2623.57</v>
      </c>
      <c r="M45" s="11"/>
      <c r="N45" s="11">
        <v>13605.97</v>
      </c>
      <c r="O45" s="11">
        <v>2858.4</v>
      </c>
      <c r="P45" s="11">
        <v>166.9</v>
      </c>
      <c r="Q45" s="11">
        <v>3354.68</v>
      </c>
      <c r="R45" s="36">
        <f>SUM(K45:Q45)</f>
        <v>36901.51</v>
      </c>
      <c r="S45" s="36">
        <f t="shared" si="101"/>
        <v>369.01510000000002</v>
      </c>
      <c r="T45" s="5">
        <v>100</v>
      </c>
      <c r="U45" s="5" t="s">
        <v>115</v>
      </c>
      <c r="V45" s="28">
        <f>((K45*0.64)*106.7%)*105.7%</f>
        <v>10316.0178366784</v>
      </c>
      <c r="W45" s="28">
        <f>((L45*1.01)*106.7%)*105.7%</f>
        <v>2988.5012147683001</v>
      </c>
      <c r="X45" s="28">
        <f>((M45*0.83)*106.7%)*105.7%</f>
        <v>0</v>
      </c>
      <c r="Y45" s="28">
        <f>V45*95.2%</f>
        <v>9820.8489805178378</v>
      </c>
      <c r="Z45" s="28">
        <f>V45*20%</f>
        <v>2063.20356733568</v>
      </c>
      <c r="AA45" s="28">
        <f>(V45+W45+X45+Y45+Z45)*0.5%</f>
        <v>125.94285799650108</v>
      </c>
      <c r="AB45" s="28">
        <f>(V45+W45+X45+Y45+Z45+AA45)*10%</f>
        <v>2531.4514457296718</v>
      </c>
      <c r="AC45" s="29">
        <f>SUM(V45:AB45)</f>
        <v>27845.96590302639</v>
      </c>
      <c r="AD45" s="22">
        <v>1</v>
      </c>
      <c r="AE45" s="22" t="s">
        <v>115</v>
      </c>
      <c r="AF45" s="41">
        <f>V45/T45</f>
        <v>103.16017836678401</v>
      </c>
      <c r="AG45" s="41">
        <f>W45/T45</f>
        <v>29.885012147683</v>
      </c>
      <c r="AH45" s="41">
        <f>X45/T45</f>
        <v>0</v>
      </c>
      <c r="AI45" s="41">
        <f>Y45/T45</f>
        <v>98.208489805178374</v>
      </c>
      <c r="AJ45" s="41">
        <f>Z45/T45</f>
        <v>20.6320356733568</v>
      </c>
      <c r="AK45" s="41">
        <f>AA45/T45</f>
        <v>1.2594285799650107</v>
      </c>
      <c r="AL45" s="41">
        <f>AB45/T45</f>
        <v>25.314514457296717</v>
      </c>
      <c r="AM45" s="41">
        <f>AC45/T45</f>
        <v>278.45965903026388</v>
      </c>
      <c r="AN45" s="22">
        <v>0</v>
      </c>
      <c r="AO45" s="22" t="s">
        <v>115</v>
      </c>
      <c r="AP45" s="94">
        <f>AN45*AF45</f>
        <v>0</v>
      </c>
      <c r="AQ45" s="94">
        <f>AN45*AG45</f>
        <v>0</v>
      </c>
      <c r="AR45" s="94">
        <f>AN45*AH45</f>
        <v>0</v>
      </c>
      <c r="AS45" s="94">
        <f>AN45*AI45</f>
        <v>0</v>
      </c>
      <c r="AT45" s="94">
        <f>AN45*AJ45</f>
        <v>0</v>
      </c>
      <c r="AU45" s="94">
        <f>AN45*AK45</f>
        <v>0</v>
      </c>
      <c r="AV45" s="94">
        <f>AN45*AL45</f>
        <v>0</v>
      </c>
      <c r="AW45" s="94">
        <f>SUM(AP45:AV45)</f>
        <v>0</v>
      </c>
      <c r="AX45" s="94" t="s">
        <v>155</v>
      </c>
      <c r="AY45" s="41">
        <f t="shared" ref="AY45:BE46" si="103">(AP45*1)/5</f>
        <v>0</v>
      </c>
      <c r="AZ45" s="41">
        <f t="shared" si="103"/>
        <v>0</v>
      </c>
      <c r="BA45" s="41">
        <f t="shared" si="103"/>
        <v>0</v>
      </c>
      <c r="BB45" s="41">
        <f t="shared" si="103"/>
        <v>0</v>
      </c>
      <c r="BC45" s="41">
        <f t="shared" si="103"/>
        <v>0</v>
      </c>
      <c r="BD45" s="41">
        <f t="shared" si="103"/>
        <v>0</v>
      </c>
      <c r="BE45" s="41">
        <f t="shared" si="103"/>
        <v>0</v>
      </c>
      <c r="BF45" s="41">
        <f>SUM(AY45:BE45)</f>
        <v>0</v>
      </c>
      <c r="BG45" s="110">
        <f t="shared" si="21"/>
        <v>0</v>
      </c>
      <c r="BH45" s="97">
        <f t="shared" si="52"/>
        <v>0</v>
      </c>
      <c r="BI45" s="3"/>
      <c r="BJ45" s="3"/>
      <c r="BK45" s="3"/>
      <c r="BL45" s="5"/>
    </row>
    <row r="46" spans="1:65" ht="51" customHeight="1" x14ac:dyDescent="0.25">
      <c r="A46" s="5">
        <v>23</v>
      </c>
      <c r="B46" s="5">
        <v>19</v>
      </c>
      <c r="C46" s="5" t="s">
        <v>157</v>
      </c>
      <c r="D46" s="5" t="s">
        <v>146</v>
      </c>
      <c r="E46" s="5" t="s">
        <v>34</v>
      </c>
      <c r="F46" s="5" t="s">
        <v>223</v>
      </c>
      <c r="G46" s="5" t="s">
        <v>37</v>
      </c>
      <c r="H46" s="5" t="s">
        <v>38</v>
      </c>
      <c r="I46" s="5">
        <v>100</v>
      </c>
      <c r="J46" s="5" t="s">
        <v>39</v>
      </c>
      <c r="K46" s="11">
        <v>4663.7</v>
      </c>
      <c r="L46" s="11">
        <v>619.91</v>
      </c>
      <c r="M46" s="11"/>
      <c r="N46" s="11">
        <v>4439.84</v>
      </c>
      <c r="O46" s="11">
        <v>932.74</v>
      </c>
      <c r="P46" s="11">
        <v>53.28</v>
      </c>
      <c r="Q46" s="11">
        <v>1070.95</v>
      </c>
      <c r="R46" s="36">
        <f>SUM(K46:Q46)</f>
        <v>11780.420000000002</v>
      </c>
      <c r="S46" s="36">
        <f t="shared" si="101"/>
        <v>117.80420000000002</v>
      </c>
      <c r="T46" s="5">
        <v>100</v>
      </c>
      <c r="U46" s="5" t="s">
        <v>39</v>
      </c>
      <c r="V46" s="28">
        <f>((K46*0.64)*106.7%)*105.7%</f>
        <v>3366.2780609920001</v>
      </c>
      <c r="W46" s="28">
        <f>((L46*1.01)*106.7%)*105.7%</f>
        <v>706.13773905289997</v>
      </c>
      <c r="X46" s="28">
        <f>((M46*0.83)*106.7%)*105.7%</f>
        <v>0</v>
      </c>
      <c r="Y46" s="28">
        <f>V46*95.2%</f>
        <v>3204.6967140643842</v>
      </c>
      <c r="Z46" s="28">
        <f>V46*20%</f>
        <v>673.25561219840006</v>
      </c>
      <c r="AA46" s="28">
        <f>(V46+W46+X46+Y46+Z46)*0.5%</f>
        <v>39.751840631538421</v>
      </c>
      <c r="AB46" s="28">
        <f>(V46+W46+X46+Y46+Z46+AA46)*10%</f>
        <v>799.01199669392236</v>
      </c>
      <c r="AC46" s="29">
        <f>SUM(V46:AB46)</f>
        <v>8789.1319636331446</v>
      </c>
      <c r="AD46" s="22">
        <v>1</v>
      </c>
      <c r="AE46" s="22" t="s">
        <v>39</v>
      </c>
      <c r="AF46" s="41">
        <f>V46/T46</f>
        <v>33.662780609919999</v>
      </c>
      <c r="AG46" s="41">
        <f>W46/T46</f>
        <v>7.0613773905289996</v>
      </c>
      <c r="AH46" s="41">
        <f>X46/T46</f>
        <v>0</v>
      </c>
      <c r="AI46" s="41">
        <f>Y46/T46</f>
        <v>32.046967140643844</v>
      </c>
      <c r="AJ46" s="41">
        <f>Z46/T46</f>
        <v>6.7325561219840004</v>
      </c>
      <c r="AK46" s="41">
        <f>AA46/T46</f>
        <v>0.39751840631538421</v>
      </c>
      <c r="AL46" s="41">
        <f>AB46/T46</f>
        <v>7.9901199669392238</v>
      </c>
      <c r="AM46" s="41">
        <f>AC46/T46</f>
        <v>87.891319636331446</v>
      </c>
      <c r="AN46" s="22">
        <v>0</v>
      </c>
      <c r="AO46" s="22" t="s">
        <v>39</v>
      </c>
      <c r="AP46" s="94">
        <f>AN46*AF46</f>
        <v>0</v>
      </c>
      <c r="AQ46" s="94">
        <f>AN46*AG46</f>
        <v>0</v>
      </c>
      <c r="AR46" s="94">
        <f>AN46*AH46</f>
        <v>0</v>
      </c>
      <c r="AS46" s="94">
        <f>AN46*AI46</f>
        <v>0</v>
      </c>
      <c r="AT46" s="94">
        <f>AN46*AJ46</f>
        <v>0</v>
      </c>
      <c r="AU46" s="94">
        <f>AN46*AK46</f>
        <v>0</v>
      </c>
      <c r="AV46" s="94">
        <f>AN46*AL46</f>
        <v>0</v>
      </c>
      <c r="AW46" s="94">
        <f>SUM(AP46:AV46)</f>
        <v>0</v>
      </c>
      <c r="AX46" s="94" t="s">
        <v>155</v>
      </c>
      <c r="AY46" s="41">
        <f t="shared" si="103"/>
        <v>0</v>
      </c>
      <c r="AZ46" s="41">
        <f t="shared" si="103"/>
        <v>0</v>
      </c>
      <c r="BA46" s="41">
        <f t="shared" si="103"/>
        <v>0</v>
      </c>
      <c r="BB46" s="41">
        <f t="shared" si="103"/>
        <v>0</v>
      </c>
      <c r="BC46" s="41">
        <f t="shared" si="103"/>
        <v>0</v>
      </c>
      <c r="BD46" s="41">
        <f t="shared" si="103"/>
        <v>0</v>
      </c>
      <c r="BE46" s="41">
        <f t="shared" si="103"/>
        <v>0</v>
      </c>
      <c r="BF46" s="41">
        <f>SUM(AY46:BE46)</f>
        <v>0</v>
      </c>
      <c r="BG46" s="110">
        <f t="shared" si="21"/>
        <v>0</v>
      </c>
      <c r="BH46" s="97">
        <f t="shared" si="52"/>
        <v>0</v>
      </c>
      <c r="BI46" s="3"/>
      <c r="BJ46" s="3"/>
      <c r="BK46" s="3"/>
      <c r="BL46" s="5"/>
    </row>
    <row r="47" spans="1:65" s="75" customFormat="1" x14ac:dyDescent="0.25">
      <c r="A47" s="71"/>
      <c r="B47" s="71"/>
      <c r="C47" s="71"/>
      <c r="D47" s="71"/>
      <c r="E47" s="71"/>
      <c r="F47" s="71"/>
      <c r="G47" s="124" t="s">
        <v>291</v>
      </c>
      <c r="H47" s="124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8"/>
      <c r="T47" s="71"/>
      <c r="U47" s="71"/>
      <c r="V47" s="74"/>
      <c r="W47" s="74"/>
      <c r="X47" s="74"/>
      <c r="Y47" s="74"/>
      <c r="Z47" s="74"/>
      <c r="AA47" s="74"/>
      <c r="AB47" s="74"/>
      <c r="AC47" s="74"/>
      <c r="AD47" s="92"/>
      <c r="AE47" s="92"/>
      <c r="AF47" s="74"/>
      <c r="AG47" s="74"/>
      <c r="AH47" s="74"/>
      <c r="AI47" s="74"/>
      <c r="AJ47" s="74"/>
      <c r="AK47" s="74"/>
      <c r="AL47" s="74"/>
      <c r="AM47" s="74"/>
      <c r="AN47" s="97"/>
      <c r="AO47" s="92"/>
      <c r="AP47" s="97"/>
      <c r="AQ47" s="97"/>
      <c r="AR47" s="97"/>
      <c r="AS47" s="97"/>
      <c r="AT47" s="97"/>
      <c r="AU47" s="97"/>
      <c r="AV47" s="97"/>
      <c r="AW47" s="97"/>
      <c r="AX47" s="97"/>
      <c r="AY47" s="96">
        <f>SUM(AY48:AY51)</f>
        <v>0</v>
      </c>
      <c r="AZ47" s="96">
        <f t="shared" ref="AZ47:BE47" si="104">SUM(AZ48:AZ51)</f>
        <v>0</v>
      </c>
      <c r="BA47" s="96">
        <f t="shared" si="104"/>
        <v>0</v>
      </c>
      <c r="BB47" s="96">
        <f t="shared" si="104"/>
        <v>0</v>
      </c>
      <c r="BC47" s="96">
        <f t="shared" si="104"/>
        <v>0</v>
      </c>
      <c r="BD47" s="96">
        <f t="shared" si="104"/>
        <v>0</v>
      </c>
      <c r="BE47" s="96">
        <f t="shared" si="104"/>
        <v>0</v>
      </c>
      <c r="BF47" s="96">
        <f>SUM(BF48:BF51)</f>
        <v>0</v>
      </c>
      <c r="BG47" s="110">
        <f>SUM(BG49:BG51)</f>
        <v>0.48</v>
      </c>
      <c r="BH47" s="97">
        <f t="shared" si="52"/>
        <v>0</v>
      </c>
      <c r="BI47" s="73"/>
      <c r="BJ47" s="73"/>
      <c r="BK47" s="73"/>
      <c r="BL47" s="71"/>
    </row>
    <row r="48" spans="1:65" ht="77.25" customHeight="1" x14ac:dyDescent="0.25">
      <c r="A48" s="5">
        <v>24</v>
      </c>
      <c r="B48" s="5">
        <v>51</v>
      </c>
      <c r="C48" s="13" t="s">
        <v>163</v>
      </c>
      <c r="D48" s="13" t="s">
        <v>167</v>
      </c>
      <c r="E48" s="5" t="s">
        <v>169</v>
      </c>
      <c r="F48" s="5" t="s">
        <v>225</v>
      </c>
      <c r="G48" s="4" t="s">
        <v>224</v>
      </c>
      <c r="H48" s="4" t="s">
        <v>90</v>
      </c>
      <c r="I48" s="5">
        <v>1</v>
      </c>
      <c r="J48" s="5" t="s">
        <v>89</v>
      </c>
      <c r="K48" s="11">
        <v>41.73</v>
      </c>
      <c r="L48" s="11"/>
      <c r="M48" s="11"/>
      <c r="N48" s="11">
        <v>39.729999999999997</v>
      </c>
      <c r="O48" s="35">
        <v>8.35</v>
      </c>
      <c r="P48" s="11">
        <v>0.45</v>
      </c>
      <c r="Q48" s="35">
        <v>9.0299999999999994</v>
      </c>
      <c r="R48" s="36">
        <f>SUM(K48:Q48)</f>
        <v>99.289999999999992</v>
      </c>
      <c r="S48" s="36">
        <f>R48/I48</f>
        <v>99.289999999999992</v>
      </c>
      <c r="T48" s="5">
        <v>1</v>
      </c>
      <c r="U48" s="5" t="s">
        <v>89</v>
      </c>
      <c r="V48" s="28">
        <f>((K48*0.64)*106.7%)*105.7%</f>
        <v>30.120887596799996</v>
      </c>
      <c r="W48" s="28">
        <f>((L48*1.01)*106.7%)*105.7%</f>
        <v>0</v>
      </c>
      <c r="X48" s="28">
        <f>((M48*0.83)*106.7%)*105.7%</f>
        <v>0</v>
      </c>
      <c r="Y48" s="28">
        <f>V48*95.2%</f>
        <v>28.675084992153597</v>
      </c>
      <c r="Z48" s="28">
        <f>V48*20%</f>
        <v>6.0241775193599993</v>
      </c>
      <c r="AA48" s="28">
        <f>(V48+W48+X48+Y48+Z48)*0.5%</f>
        <v>0.32410075054156795</v>
      </c>
      <c r="AB48" s="28">
        <f>(V48+W48+X48+Y48+Z48+AA48)*10%</f>
        <v>6.5144250858855148</v>
      </c>
      <c r="AC48" s="29">
        <f>SUM(V48:AB48)</f>
        <v>71.658675944740665</v>
      </c>
      <c r="AD48" s="22">
        <v>1</v>
      </c>
      <c r="AE48" s="22" t="s">
        <v>89</v>
      </c>
      <c r="AF48" s="41">
        <f>V48/T48</f>
        <v>30.120887596799996</v>
      </c>
      <c r="AG48" s="41">
        <f>W48/T48</f>
        <v>0</v>
      </c>
      <c r="AH48" s="41">
        <f>X48/T48</f>
        <v>0</v>
      </c>
      <c r="AI48" s="41">
        <f>Y48/T48</f>
        <v>28.675084992153597</v>
      </c>
      <c r="AJ48" s="41">
        <f>Z48/T48</f>
        <v>6.0241775193599993</v>
      </c>
      <c r="AK48" s="41">
        <f>AA48/T48</f>
        <v>0.32410075054156795</v>
      </c>
      <c r="AL48" s="41">
        <f>AB48/T48</f>
        <v>6.5144250858855148</v>
      </c>
      <c r="AM48" s="41">
        <f>AC48/T48</f>
        <v>71.658675944740665</v>
      </c>
      <c r="AN48" s="22">
        <v>0</v>
      </c>
      <c r="AO48" s="22" t="s">
        <v>89</v>
      </c>
      <c r="AP48" s="94">
        <f>AN48*AF48</f>
        <v>0</v>
      </c>
      <c r="AQ48" s="94">
        <f>AN48*AG48</f>
        <v>0</v>
      </c>
      <c r="AR48" s="94">
        <f>AN48*AH48</f>
        <v>0</v>
      </c>
      <c r="AS48" s="94">
        <f>AN48*AI48</f>
        <v>0</v>
      </c>
      <c r="AT48" s="94">
        <f>AN48*AJ48</f>
        <v>0</v>
      </c>
      <c r="AU48" s="94">
        <f>AN48*AK48</f>
        <v>0</v>
      </c>
      <c r="AV48" s="94">
        <f>AN48*AL48</f>
        <v>0</v>
      </c>
      <c r="AW48" s="94">
        <f>SUM(AP48:AV48)</f>
        <v>0</v>
      </c>
      <c r="AX48" s="94" t="s">
        <v>152</v>
      </c>
      <c r="AY48" s="41">
        <f t="shared" ref="AY48:BE48" si="105">AP48*2*12</f>
        <v>0</v>
      </c>
      <c r="AZ48" s="41">
        <f t="shared" si="105"/>
        <v>0</v>
      </c>
      <c r="BA48" s="41">
        <f t="shared" si="105"/>
        <v>0</v>
      </c>
      <c r="BB48" s="41">
        <f t="shared" si="105"/>
        <v>0</v>
      </c>
      <c r="BC48" s="41">
        <f t="shared" si="105"/>
        <v>0</v>
      </c>
      <c r="BD48" s="41">
        <f t="shared" si="105"/>
        <v>0</v>
      </c>
      <c r="BE48" s="41">
        <f t="shared" si="105"/>
        <v>0</v>
      </c>
      <c r="BF48" s="41">
        <f>SUM(AY48:BE48)</f>
        <v>0</v>
      </c>
      <c r="BG48" s="110">
        <f t="shared" si="21"/>
        <v>0</v>
      </c>
      <c r="BH48" s="97">
        <f t="shared" si="52"/>
        <v>0</v>
      </c>
      <c r="BI48" s="37"/>
      <c r="BJ48" s="37"/>
      <c r="BK48" s="37"/>
      <c r="BL48" s="5"/>
    </row>
    <row r="49" spans="1:64" ht="90.75" customHeight="1" x14ac:dyDescent="0.25">
      <c r="A49" s="5">
        <v>25</v>
      </c>
      <c r="B49" s="5">
        <v>52</v>
      </c>
      <c r="C49" s="13" t="s">
        <v>163</v>
      </c>
      <c r="D49" s="13" t="s">
        <v>167</v>
      </c>
      <c r="E49" s="5" t="s">
        <v>169</v>
      </c>
      <c r="F49" s="5" t="s">
        <v>227</v>
      </c>
      <c r="G49" s="4" t="s">
        <v>226</v>
      </c>
      <c r="H49" s="4" t="s">
        <v>92</v>
      </c>
      <c r="I49" s="5">
        <v>1</v>
      </c>
      <c r="J49" s="5" t="s">
        <v>93</v>
      </c>
      <c r="K49" s="11">
        <v>221.18</v>
      </c>
      <c r="L49" s="11"/>
      <c r="M49" s="11"/>
      <c r="N49" s="11">
        <v>210.56</v>
      </c>
      <c r="O49" s="35">
        <v>44.24</v>
      </c>
      <c r="P49" s="11">
        <v>2.38</v>
      </c>
      <c r="Q49" s="35">
        <v>47.84</v>
      </c>
      <c r="R49" s="36">
        <f>SUM(K49:Q49)</f>
        <v>526.20000000000005</v>
      </c>
      <c r="S49" s="36">
        <f>R49/I49</f>
        <v>526.20000000000005</v>
      </c>
      <c r="T49" s="5">
        <v>1</v>
      </c>
      <c r="U49" s="5" t="s">
        <v>93</v>
      </c>
      <c r="V49" s="28">
        <f>((K49*0.64)*106.7%)*105.7%</f>
        <v>159.6486441088</v>
      </c>
      <c r="W49" s="28">
        <f>((L49*1.01)*106.7%)*105.7%</f>
        <v>0</v>
      </c>
      <c r="X49" s="28">
        <f>((M49*0.83)*106.7%)*105.7%</f>
        <v>0</v>
      </c>
      <c r="Y49" s="28">
        <f>V49*95.2%</f>
        <v>151.98550919157762</v>
      </c>
      <c r="Z49" s="28">
        <f>V49*20%</f>
        <v>31.929728821760001</v>
      </c>
      <c r="AA49" s="28">
        <f>(V49+W49+X49+Y49+Z49)*0.5%</f>
        <v>1.7178194106106883</v>
      </c>
      <c r="AB49" s="28">
        <f>(V49+W49+X49+Y49+Z49+AA49)*10%</f>
        <v>34.528170153274836</v>
      </c>
      <c r="AC49" s="29">
        <f>SUM(V49:AB49)</f>
        <v>379.8098716860232</v>
      </c>
      <c r="AD49" s="22">
        <v>1</v>
      </c>
      <c r="AE49" s="22" t="s">
        <v>93</v>
      </c>
      <c r="AF49" s="41">
        <f>V49/T49</f>
        <v>159.6486441088</v>
      </c>
      <c r="AG49" s="41">
        <f>W49/T49</f>
        <v>0</v>
      </c>
      <c r="AH49" s="41">
        <f>X49/T49</f>
        <v>0</v>
      </c>
      <c r="AI49" s="41">
        <f>Y49/T49</f>
        <v>151.98550919157762</v>
      </c>
      <c r="AJ49" s="41">
        <f>Z49/T49</f>
        <v>31.929728821760001</v>
      </c>
      <c r="AK49" s="41">
        <f>AA49/T49</f>
        <v>1.7178194106106883</v>
      </c>
      <c r="AL49" s="41">
        <f>AB49/T49</f>
        <v>34.528170153274836</v>
      </c>
      <c r="AM49" s="41">
        <f>AC49/T49</f>
        <v>379.8098716860232</v>
      </c>
      <c r="AN49" s="22">
        <v>0</v>
      </c>
      <c r="AO49" s="22" t="s">
        <v>93</v>
      </c>
      <c r="AP49" s="94">
        <f>AN49*AF49</f>
        <v>0</v>
      </c>
      <c r="AQ49" s="94">
        <f>AN49*AG49</f>
        <v>0</v>
      </c>
      <c r="AR49" s="94">
        <f>AN49*AH49</f>
        <v>0</v>
      </c>
      <c r="AS49" s="94">
        <f>AN49*AI49</f>
        <v>0</v>
      </c>
      <c r="AT49" s="94">
        <f>AN49*AJ49</f>
        <v>0</v>
      </c>
      <c r="AU49" s="94">
        <f>AN49*AK49</f>
        <v>0</v>
      </c>
      <c r="AV49" s="94">
        <f>AN49*AL49</f>
        <v>0</v>
      </c>
      <c r="AW49" s="94">
        <f>SUM(AP49:AV49)</f>
        <v>0</v>
      </c>
      <c r="AX49" s="94" t="s">
        <v>129</v>
      </c>
      <c r="AY49" s="41">
        <f>AP49*2</f>
        <v>0</v>
      </c>
      <c r="AZ49" s="41">
        <f t="shared" ref="AZ49:BE50" si="106">AQ49*2</f>
        <v>0</v>
      </c>
      <c r="BA49" s="41">
        <f t="shared" si="106"/>
        <v>0</v>
      </c>
      <c r="BB49" s="41">
        <f t="shared" si="106"/>
        <v>0</v>
      </c>
      <c r="BC49" s="41">
        <f t="shared" si="106"/>
        <v>0</v>
      </c>
      <c r="BD49" s="41">
        <f t="shared" si="106"/>
        <v>0</v>
      </c>
      <c r="BE49" s="41">
        <f t="shared" si="106"/>
        <v>0</v>
      </c>
      <c r="BF49" s="41">
        <f>SUM(AY49:BE49)</f>
        <v>0</v>
      </c>
      <c r="BG49" s="110">
        <v>0</v>
      </c>
      <c r="BH49" s="97">
        <f t="shared" si="52"/>
        <v>0</v>
      </c>
      <c r="BI49" s="37"/>
      <c r="BJ49" s="37"/>
      <c r="BK49" s="37"/>
      <c r="BL49" s="5"/>
    </row>
    <row r="50" spans="1:64" ht="76.5" hidden="1" customHeight="1" x14ac:dyDescent="0.25">
      <c r="A50" s="5">
        <v>32</v>
      </c>
      <c r="B50" s="5">
        <v>53</v>
      </c>
      <c r="C50" s="13" t="s">
        <v>163</v>
      </c>
      <c r="D50" s="13" t="s">
        <v>167</v>
      </c>
      <c r="E50" s="5" t="s">
        <v>169</v>
      </c>
      <c r="F50" s="5"/>
      <c r="G50" s="4"/>
      <c r="H50" s="4"/>
      <c r="I50" s="5">
        <v>1</v>
      </c>
      <c r="J50" s="5" t="s">
        <v>91</v>
      </c>
      <c r="K50" s="11"/>
      <c r="L50" s="11"/>
      <c r="M50" s="11"/>
      <c r="N50" s="11"/>
      <c r="O50" s="35"/>
      <c r="P50" s="11"/>
      <c r="Q50" s="35"/>
      <c r="R50" s="36"/>
      <c r="S50" s="36">
        <f>R50/I50</f>
        <v>0</v>
      </c>
      <c r="T50" s="5">
        <v>1</v>
      </c>
      <c r="U50" s="5" t="s">
        <v>91</v>
      </c>
      <c r="V50" s="28">
        <f>((K50*0.64)*106.7%)*105.7%</f>
        <v>0</v>
      </c>
      <c r="W50" s="28">
        <f>((L50*1.01)*106.7%)*105.7%</f>
        <v>0</v>
      </c>
      <c r="X50" s="28">
        <f>((M50*0.83)*106.7%)*105.7%</f>
        <v>0</v>
      </c>
      <c r="Y50" s="28">
        <f>V50*95.2%</f>
        <v>0</v>
      </c>
      <c r="Z50" s="28">
        <f>V50*20%</f>
        <v>0</v>
      </c>
      <c r="AA50" s="28">
        <f>(V50+W50+X50+Y50+Z50)*0.5%</f>
        <v>0</v>
      </c>
      <c r="AB50" s="28">
        <f>(V50+W50+X50+Y50+Z50+AA50)*10%</f>
        <v>0</v>
      </c>
      <c r="AC50" s="29">
        <f>SUM(V50:AB50)</f>
        <v>0</v>
      </c>
      <c r="AD50" s="22">
        <v>1</v>
      </c>
      <c r="AE50" s="22" t="s">
        <v>91</v>
      </c>
      <c r="AF50" s="41">
        <f>V50/T50</f>
        <v>0</v>
      </c>
      <c r="AG50" s="41">
        <f>W50/T50</f>
        <v>0</v>
      </c>
      <c r="AH50" s="41">
        <f>X50/T50</f>
        <v>0</v>
      </c>
      <c r="AI50" s="41">
        <f>Y50/T50</f>
        <v>0</v>
      </c>
      <c r="AJ50" s="41">
        <f>Z50/T50</f>
        <v>0</v>
      </c>
      <c r="AK50" s="41">
        <f>AA50/T50</f>
        <v>0</v>
      </c>
      <c r="AL50" s="41">
        <f>AB50/T50</f>
        <v>0</v>
      </c>
      <c r="AM50" s="41">
        <f>AC50/T50</f>
        <v>0</v>
      </c>
      <c r="AN50" s="22">
        <v>1</v>
      </c>
      <c r="AO50" s="22" t="s">
        <v>91</v>
      </c>
      <c r="AP50" s="94">
        <f>AN50*AF50</f>
        <v>0</v>
      </c>
      <c r="AQ50" s="94">
        <f>AN50*AG50</f>
        <v>0</v>
      </c>
      <c r="AR50" s="94">
        <f>AN50*AH50</f>
        <v>0</v>
      </c>
      <c r="AS50" s="94">
        <f>AN50*AI50</f>
        <v>0</v>
      </c>
      <c r="AT50" s="94">
        <f>AN50*AJ50</f>
        <v>0</v>
      </c>
      <c r="AU50" s="94">
        <f>AN50*AK50</f>
        <v>0</v>
      </c>
      <c r="AV50" s="94">
        <f>AN50*AL50</f>
        <v>0</v>
      </c>
      <c r="AW50" s="94">
        <f>SUM(AP50:AV50)</f>
        <v>0</v>
      </c>
      <c r="AX50" s="94" t="s">
        <v>129</v>
      </c>
      <c r="AY50" s="41">
        <f t="shared" ref="AY50" si="107">AP50*2</f>
        <v>0</v>
      </c>
      <c r="AZ50" s="41">
        <f t="shared" si="106"/>
        <v>0</v>
      </c>
      <c r="BA50" s="41">
        <f t="shared" si="106"/>
        <v>0</v>
      </c>
      <c r="BB50" s="41">
        <f t="shared" si="106"/>
        <v>0</v>
      </c>
      <c r="BC50" s="41">
        <f t="shared" si="106"/>
        <v>0</v>
      </c>
      <c r="BD50" s="41">
        <f t="shared" si="106"/>
        <v>0</v>
      </c>
      <c r="BE50" s="41">
        <f t="shared" si="106"/>
        <v>0</v>
      </c>
      <c r="BF50" s="41">
        <f>SUM(AY50:BE50)</f>
        <v>0</v>
      </c>
      <c r="BG50" s="110">
        <f t="shared" si="21"/>
        <v>0</v>
      </c>
      <c r="BH50" s="97">
        <f t="shared" si="52"/>
        <v>0</v>
      </c>
      <c r="BI50" s="37"/>
      <c r="BJ50" s="37"/>
      <c r="BK50" s="37"/>
      <c r="BL50" s="5"/>
    </row>
    <row r="51" spans="1:64" s="31" customFormat="1" ht="350.1" customHeight="1" x14ac:dyDescent="0.2">
      <c r="A51" s="13">
        <v>26</v>
      </c>
      <c r="B51" s="13"/>
      <c r="C51" s="13" t="s">
        <v>163</v>
      </c>
      <c r="D51" s="13" t="s">
        <v>164</v>
      </c>
      <c r="E51" s="13" t="s">
        <v>135</v>
      </c>
      <c r="F51" s="13" t="s">
        <v>228</v>
      </c>
      <c r="G51" s="13" t="s">
        <v>136</v>
      </c>
      <c r="H51" s="13" t="s">
        <v>229</v>
      </c>
      <c r="I51" s="13">
        <v>1</v>
      </c>
      <c r="J51" s="13" t="s">
        <v>137</v>
      </c>
      <c r="K51" s="25">
        <v>3069.84</v>
      </c>
      <c r="L51" s="25">
        <v>3747.31</v>
      </c>
      <c r="M51" s="25"/>
      <c r="N51" s="25">
        <v>2922.49</v>
      </c>
      <c r="O51" s="25">
        <v>613.97</v>
      </c>
      <c r="P51" s="25">
        <v>51.77</v>
      </c>
      <c r="Q51" s="25">
        <v>1040.54</v>
      </c>
      <c r="R51" s="27">
        <f>SUM(K51:Q51)</f>
        <v>11445.919999999998</v>
      </c>
      <c r="S51" s="27">
        <f>R51/I51</f>
        <v>11445.919999999998</v>
      </c>
      <c r="T51" s="13">
        <v>1</v>
      </c>
      <c r="U51" s="13" t="s">
        <v>137</v>
      </c>
      <c r="V51" s="28">
        <f>((K51*0.64)*106.7%)*105.7%</f>
        <v>2215.8232825344003</v>
      </c>
      <c r="W51" s="28">
        <f>((L51*1.01)*106.7%)*105.7%</f>
        <v>4268.5502910588993</v>
      </c>
      <c r="X51" s="28">
        <f>((M51*0.83)*106.7%)*105.7%</f>
        <v>0</v>
      </c>
      <c r="Y51" s="28">
        <f>V51*95.2%</f>
        <v>2109.4637649727492</v>
      </c>
      <c r="Z51" s="28">
        <f>V51*20%</f>
        <v>443.16465650688008</v>
      </c>
      <c r="AA51" s="28">
        <f>(V51+W51+X51+Y51+Z51)*0.5%</f>
        <v>45.18500997536465</v>
      </c>
      <c r="AB51" s="28">
        <f>(V51+W51+X51+Y51+Z51+AA51)*10%</f>
        <v>908.21870050482948</v>
      </c>
      <c r="AC51" s="29">
        <f>SUM(V51:AB51)</f>
        <v>9990.405705553123</v>
      </c>
      <c r="AD51" s="22">
        <v>1</v>
      </c>
      <c r="AE51" s="22" t="s">
        <v>137</v>
      </c>
      <c r="AF51" s="41">
        <f>V51/T51</f>
        <v>2215.8232825344003</v>
      </c>
      <c r="AG51" s="41">
        <f>W51/T51</f>
        <v>4268.5502910588993</v>
      </c>
      <c r="AH51" s="41">
        <f>X51/T51</f>
        <v>0</v>
      </c>
      <c r="AI51" s="41">
        <f>Y51/T51</f>
        <v>2109.4637649727492</v>
      </c>
      <c r="AJ51" s="41">
        <f>Z51/T51</f>
        <v>443.16465650688008</v>
      </c>
      <c r="AK51" s="41">
        <f>AA51/T51</f>
        <v>45.18500997536465</v>
      </c>
      <c r="AL51" s="41">
        <f>AB51/T51</f>
        <v>908.21870050482948</v>
      </c>
      <c r="AM51" s="41">
        <f>AC51/T51</f>
        <v>9990.405705553123</v>
      </c>
      <c r="AN51" s="94">
        <v>0</v>
      </c>
      <c r="AO51" s="22" t="s">
        <v>137</v>
      </c>
      <c r="AP51" s="94">
        <f>AN51*AF51</f>
        <v>0</v>
      </c>
      <c r="AQ51" s="94">
        <f>AN51*AG51</f>
        <v>0</v>
      </c>
      <c r="AR51" s="94">
        <f>AN51*AH51</f>
        <v>0</v>
      </c>
      <c r="AS51" s="94">
        <f>AN51*AI51</f>
        <v>0</v>
      </c>
      <c r="AT51" s="94">
        <f>AN51*AJ51</f>
        <v>0</v>
      </c>
      <c r="AU51" s="94">
        <f>AN51*AK51</f>
        <v>0</v>
      </c>
      <c r="AV51" s="94">
        <f>AN51*AL51</f>
        <v>0</v>
      </c>
      <c r="AW51" s="94">
        <f>SUM(AP51:AV51)</f>
        <v>0</v>
      </c>
      <c r="AX51" s="94" t="s">
        <v>154</v>
      </c>
      <c r="AY51" s="41">
        <f>(AP51*1)/6</f>
        <v>0</v>
      </c>
      <c r="AZ51" s="41">
        <f t="shared" ref="AZ51:BE51" si="108">(AQ51*1)/6</f>
        <v>0</v>
      </c>
      <c r="BA51" s="41">
        <f t="shared" si="108"/>
        <v>0</v>
      </c>
      <c r="BB51" s="41">
        <f t="shared" si="108"/>
        <v>0</v>
      </c>
      <c r="BC51" s="41">
        <f t="shared" si="108"/>
        <v>0</v>
      </c>
      <c r="BD51" s="41">
        <f t="shared" si="108"/>
        <v>0</v>
      </c>
      <c r="BE51" s="41">
        <f t="shared" si="108"/>
        <v>0</v>
      </c>
      <c r="BF51" s="41">
        <f>SUM(AY51:BE51)</f>
        <v>0</v>
      </c>
      <c r="BG51" s="110">
        <v>0.48</v>
      </c>
      <c r="BH51" s="97">
        <f t="shared" si="52"/>
        <v>0</v>
      </c>
      <c r="BI51" s="45"/>
      <c r="BJ51" s="45"/>
      <c r="BK51" s="45"/>
      <c r="BL51" s="13"/>
    </row>
    <row r="52" spans="1:64" s="75" customFormat="1" ht="16.899999999999999" customHeight="1" x14ac:dyDescent="0.25">
      <c r="A52" s="71"/>
      <c r="B52" s="71"/>
      <c r="C52" s="71"/>
      <c r="D52" s="71"/>
      <c r="E52" s="71"/>
      <c r="F52" s="71"/>
      <c r="G52" s="124" t="s">
        <v>292</v>
      </c>
      <c r="H52" s="124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4"/>
      <c r="W52" s="74"/>
      <c r="X52" s="74"/>
      <c r="Y52" s="74"/>
      <c r="Z52" s="74"/>
      <c r="AA52" s="74"/>
      <c r="AB52" s="74"/>
      <c r="AC52" s="74"/>
      <c r="AD52" s="80"/>
      <c r="AE52" s="80"/>
      <c r="AF52" s="74"/>
      <c r="AG52" s="74"/>
      <c r="AH52" s="74"/>
      <c r="AI52" s="74"/>
      <c r="AJ52" s="74"/>
      <c r="AK52" s="74"/>
      <c r="AL52" s="74"/>
      <c r="AM52" s="74"/>
      <c r="AN52" s="92"/>
      <c r="AO52" s="80"/>
      <c r="AP52" s="97"/>
      <c r="AQ52" s="97"/>
      <c r="AR52" s="97"/>
      <c r="AS52" s="97"/>
      <c r="AT52" s="97"/>
      <c r="AU52" s="97"/>
      <c r="AV52" s="97"/>
      <c r="AW52" s="97"/>
      <c r="AX52" s="97"/>
      <c r="AY52" s="96">
        <f>SUM(AY53:AY62)</f>
        <v>10042.684936317017</v>
      </c>
      <c r="AZ52" s="96">
        <f t="shared" ref="AZ52:BE52" si="109">SUM(AZ53:AZ62)</f>
        <v>0</v>
      </c>
      <c r="BA52" s="96">
        <f t="shared" si="109"/>
        <v>0</v>
      </c>
      <c r="BB52" s="96">
        <f t="shared" si="109"/>
        <v>9560.6360593738009</v>
      </c>
      <c r="BC52" s="96">
        <f t="shared" si="109"/>
        <v>2008.5369872634035</v>
      </c>
      <c r="BD52" s="96">
        <f t="shared" si="109"/>
        <v>108.0592899147711</v>
      </c>
      <c r="BE52" s="96">
        <f t="shared" si="109"/>
        <v>2171.9917272868993</v>
      </c>
      <c r="BF52" s="96">
        <f>SUM(BF53:BF62)</f>
        <v>23891.909000155891</v>
      </c>
      <c r="BG52" s="110">
        <f>BG54+BG55+BG56+BG57+BG58+BG59+BG61+BG62</f>
        <v>0.21</v>
      </c>
      <c r="BH52" s="97">
        <f t="shared" si="52"/>
        <v>27.831913983295337</v>
      </c>
      <c r="BI52" s="74"/>
      <c r="BJ52" s="74"/>
      <c r="BK52" s="74"/>
      <c r="BL52" s="71"/>
    </row>
    <row r="53" spans="1:64" ht="75.75" hidden="1" customHeight="1" x14ac:dyDescent="0.25">
      <c r="A53" s="5">
        <v>34</v>
      </c>
      <c r="B53" s="5">
        <v>41</v>
      </c>
      <c r="C53" s="13" t="s">
        <v>163</v>
      </c>
      <c r="D53" s="13" t="s">
        <v>167</v>
      </c>
      <c r="E53" s="5" t="s">
        <v>113</v>
      </c>
      <c r="F53" s="5"/>
      <c r="G53" s="5"/>
      <c r="H53" s="5"/>
      <c r="I53" s="4">
        <v>100</v>
      </c>
      <c r="J53" s="4"/>
      <c r="K53" s="11"/>
      <c r="L53" s="11"/>
      <c r="M53" s="11"/>
      <c r="N53" s="11"/>
      <c r="O53" s="35"/>
      <c r="P53" s="11"/>
      <c r="Q53" s="35"/>
      <c r="R53" s="36"/>
      <c r="S53" s="36">
        <f t="shared" ref="S53:S59" si="110">R53/I53</f>
        <v>0</v>
      </c>
      <c r="T53" s="4">
        <v>100</v>
      </c>
      <c r="U53" s="4" t="s">
        <v>74</v>
      </c>
      <c r="V53" s="28">
        <f t="shared" ref="V53:V62" si="111">((K53*0.64)*106.7%)*105.7%</f>
        <v>0</v>
      </c>
      <c r="W53" s="28">
        <f t="shared" ref="W53:W62" si="112">((L53*1.01)*106.7%)*105.7%</f>
        <v>0</v>
      </c>
      <c r="X53" s="28">
        <f t="shared" ref="X53:X62" si="113">((M53*0.83)*106.7%)*105.7%</f>
        <v>0</v>
      </c>
      <c r="Y53" s="28">
        <f t="shared" ref="Y53:Y62" si="114">V53*95.2%</f>
        <v>0</v>
      </c>
      <c r="Z53" s="28">
        <f t="shared" ref="Z53:Z62" si="115">V53*20%</f>
        <v>0</v>
      </c>
      <c r="AA53" s="28">
        <f t="shared" ref="AA53:AA62" si="116">(V53+W53+X53+Y53+Z53)*0.5%</f>
        <v>0</v>
      </c>
      <c r="AB53" s="28">
        <f t="shared" ref="AB53:AB62" si="117">(V53+W53+X53+Y53+Z53+AA53)*10%</f>
        <v>0</v>
      </c>
      <c r="AC53" s="29">
        <f t="shared" ref="AC53:AC62" si="118">SUM(V53:AB53)</f>
        <v>0</v>
      </c>
      <c r="AD53" s="7">
        <v>1</v>
      </c>
      <c r="AE53" s="7" t="s">
        <v>74</v>
      </c>
      <c r="AF53" s="41">
        <f t="shared" ref="AF53:AF62" si="119">V53/T53</f>
        <v>0</v>
      </c>
      <c r="AG53" s="41">
        <f t="shared" ref="AG53:AG62" si="120">W53/T53</f>
        <v>0</v>
      </c>
      <c r="AH53" s="41">
        <f t="shared" ref="AH53:AH62" si="121">X53/T53</f>
        <v>0</v>
      </c>
      <c r="AI53" s="41">
        <f t="shared" ref="AI53:AI62" si="122">Y53/T53</f>
        <v>0</v>
      </c>
      <c r="AJ53" s="41">
        <f t="shared" ref="AJ53:AJ62" si="123">Z53/T53</f>
        <v>0</v>
      </c>
      <c r="AK53" s="41">
        <f t="shared" ref="AK53:AK62" si="124">AA53/T53</f>
        <v>0</v>
      </c>
      <c r="AL53" s="41">
        <f t="shared" ref="AL53:AL62" si="125">AB53/T53</f>
        <v>0</v>
      </c>
      <c r="AM53" s="41">
        <f t="shared" ref="AM53:AM62" si="126">AC53/T53</f>
        <v>0</v>
      </c>
      <c r="AN53" s="94">
        <v>33</v>
      </c>
      <c r="AO53" s="7" t="s">
        <v>74</v>
      </c>
      <c r="AP53" s="94">
        <f t="shared" ref="AP53:AP62" si="127">AN53*AF53</f>
        <v>0</v>
      </c>
      <c r="AQ53" s="94">
        <f t="shared" ref="AQ53:AQ62" si="128">AN53*AG53</f>
        <v>0</v>
      </c>
      <c r="AR53" s="94">
        <f t="shared" ref="AR53:AR62" si="129">AN53*AH53</f>
        <v>0</v>
      </c>
      <c r="AS53" s="94">
        <f t="shared" ref="AS53:AS62" si="130">AN53*AI53</f>
        <v>0</v>
      </c>
      <c r="AT53" s="94">
        <f t="shared" ref="AT53:AT62" si="131">AN53*AJ53</f>
        <v>0</v>
      </c>
      <c r="AU53" s="94">
        <f t="shared" ref="AU53:AU62" si="132">AN53*AK53</f>
        <v>0</v>
      </c>
      <c r="AV53" s="94">
        <f t="shared" ref="AV53:AV62" si="133">AN53*AL53</f>
        <v>0</v>
      </c>
      <c r="AW53" s="94">
        <f t="shared" ref="AW53:AW62" si="134">SUM(AP53:AV53)</f>
        <v>0</v>
      </c>
      <c r="AX53" s="94" t="s">
        <v>129</v>
      </c>
      <c r="AY53" s="41">
        <f>AP53*2</f>
        <v>0</v>
      </c>
      <c r="AZ53" s="41">
        <f t="shared" ref="AZ53:AZ54" si="135">AQ53*2</f>
        <v>0</v>
      </c>
      <c r="BA53" s="41">
        <f t="shared" ref="BA53:BA54" si="136">AR53*2</f>
        <v>0</v>
      </c>
      <c r="BB53" s="41">
        <f t="shared" ref="BB53:BB54" si="137">AS53*2</f>
        <v>0</v>
      </c>
      <c r="BC53" s="41">
        <f t="shared" ref="BC53:BC54" si="138">AT53*2</f>
        <v>0</v>
      </c>
      <c r="BD53" s="41">
        <f t="shared" ref="BD53:BD54" si="139">AU53*2</f>
        <v>0</v>
      </c>
      <c r="BE53" s="41">
        <f t="shared" ref="BE53:BE54" si="140">AV53*2</f>
        <v>0</v>
      </c>
      <c r="BF53" s="41">
        <f t="shared" ref="BF53:BF62" si="141">SUM(AY53:BE53)</f>
        <v>0</v>
      </c>
      <c r="BG53" s="110">
        <f t="shared" si="21"/>
        <v>0</v>
      </c>
      <c r="BH53" s="97">
        <f t="shared" si="52"/>
        <v>0</v>
      </c>
      <c r="BI53" s="37"/>
      <c r="BJ53" s="37"/>
      <c r="BK53" s="37"/>
      <c r="BL53" s="5"/>
    </row>
    <row r="54" spans="1:64" ht="57" customHeight="1" x14ac:dyDescent="0.25">
      <c r="A54" s="5">
        <v>27</v>
      </c>
      <c r="B54" s="5">
        <v>42</v>
      </c>
      <c r="C54" s="13" t="s">
        <v>163</v>
      </c>
      <c r="D54" s="13" t="s">
        <v>167</v>
      </c>
      <c r="E54" s="5" t="s">
        <v>113</v>
      </c>
      <c r="F54" s="5" t="s">
        <v>230</v>
      </c>
      <c r="G54" s="4" t="s">
        <v>75</v>
      </c>
      <c r="H54" s="5" t="s">
        <v>76</v>
      </c>
      <c r="I54" s="4">
        <v>100</v>
      </c>
      <c r="J54" s="4" t="s">
        <v>77</v>
      </c>
      <c r="K54" s="11">
        <v>363.07</v>
      </c>
      <c r="L54" s="11"/>
      <c r="M54" s="11"/>
      <c r="N54" s="11">
        <v>345.64</v>
      </c>
      <c r="O54" s="35">
        <v>72.61</v>
      </c>
      <c r="P54" s="11">
        <v>3.91</v>
      </c>
      <c r="Q54" s="35">
        <v>78.52</v>
      </c>
      <c r="R54" s="36">
        <f t="shared" ref="R54:R62" si="142">SUM(K54:Q54)</f>
        <v>863.75</v>
      </c>
      <c r="S54" s="36">
        <f t="shared" si="110"/>
        <v>8.6374999999999993</v>
      </c>
      <c r="T54" s="4">
        <v>100</v>
      </c>
      <c r="U54" s="4" t="s">
        <v>77</v>
      </c>
      <c r="V54" s="28">
        <f t="shared" si="111"/>
        <v>262.06543637120001</v>
      </c>
      <c r="W54" s="28">
        <f t="shared" si="112"/>
        <v>0</v>
      </c>
      <c r="X54" s="28">
        <f t="shared" si="113"/>
        <v>0</v>
      </c>
      <c r="Y54" s="28">
        <f t="shared" si="114"/>
        <v>249.48629542538242</v>
      </c>
      <c r="Z54" s="28">
        <f t="shared" si="115"/>
        <v>52.413087274240006</v>
      </c>
      <c r="AA54" s="28">
        <f t="shared" si="116"/>
        <v>2.8198240953541118</v>
      </c>
      <c r="AB54" s="28">
        <f t="shared" si="117"/>
        <v>56.678464316617649</v>
      </c>
      <c r="AC54" s="29">
        <f t="shared" si="118"/>
        <v>623.46310748279416</v>
      </c>
      <c r="AD54" s="7">
        <v>1</v>
      </c>
      <c r="AE54" s="7" t="s">
        <v>77</v>
      </c>
      <c r="AF54" s="41">
        <f t="shared" si="119"/>
        <v>2.6206543637120001</v>
      </c>
      <c r="AG54" s="41">
        <f t="shared" si="120"/>
        <v>0</v>
      </c>
      <c r="AH54" s="41">
        <f t="shared" si="121"/>
        <v>0</v>
      </c>
      <c r="AI54" s="41">
        <f t="shared" si="122"/>
        <v>2.4948629542538243</v>
      </c>
      <c r="AJ54" s="41">
        <f t="shared" si="123"/>
        <v>0.52413087274240011</v>
      </c>
      <c r="AK54" s="41">
        <f t="shared" si="124"/>
        <v>2.8198240953541117E-2</v>
      </c>
      <c r="AL54" s="41">
        <f t="shared" si="125"/>
        <v>0.56678464316617649</v>
      </c>
      <c r="AM54" s="41">
        <f t="shared" si="126"/>
        <v>6.2346310748279414</v>
      </c>
      <c r="AN54" s="94">
        <v>0</v>
      </c>
      <c r="AO54" s="7" t="s">
        <v>77</v>
      </c>
      <c r="AP54" s="94">
        <f t="shared" si="127"/>
        <v>0</v>
      </c>
      <c r="AQ54" s="94">
        <f t="shared" si="128"/>
        <v>0</v>
      </c>
      <c r="AR54" s="94">
        <f t="shared" si="129"/>
        <v>0</v>
      </c>
      <c r="AS54" s="94">
        <f t="shared" si="130"/>
        <v>0</v>
      </c>
      <c r="AT54" s="94">
        <f t="shared" si="131"/>
        <v>0</v>
      </c>
      <c r="AU54" s="94">
        <f t="shared" si="132"/>
        <v>0</v>
      </c>
      <c r="AV54" s="94">
        <f t="shared" si="133"/>
        <v>0</v>
      </c>
      <c r="AW54" s="94">
        <f t="shared" si="134"/>
        <v>0</v>
      </c>
      <c r="AX54" s="94" t="s">
        <v>129</v>
      </c>
      <c r="AY54" s="41">
        <f t="shared" ref="AY54" si="143">AP54*2</f>
        <v>0</v>
      </c>
      <c r="AZ54" s="41">
        <f t="shared" si="135"/>
        <v>0</v>
      </c>
      <c r="BA54" s="41">
        <f t="shared" si="136"/>
        <v>0</v>
      </c>
      <c r="BB54" s="41">
        <f t="shared" si="137"/>
        <v>0</v>
      </c>
      <c r="BC54" s="41">
        <f t="shared" si="138"/>
        <v>0</v>
      </c>
      <c r="BD54" s="41">
        <f t="shared" si="139"/>
        <v>0</v>
      </c>
      <c r="BE54" s="41">
        <f t="shared" si="140"/>
        <v>0</v>
      </c>
      <c r="BF54" s="41">
        <f t="shared" si="141"/>
        <v>0</v>
      </c>
      <c r="BG54" s="110">
        <f t="shared" si="21"/>
        <v>0</v>
      </c>
      <c r="BH54" s="97">
        <f t="shared" si="52"/>
        <v>0</v>
      </c>
      <c r="BI54" s="37"/>
      <c r="BJ54" s="37"/>
      <c r="BK54" s="37"/>
      <c r="BL54" s="5"/>
    </row>
    <row r="55" spans="1:64" ht="86.45" customHeight="1" x14ac:dyDescent="0.25">
      <c r="A55" s="5">
        <v>28</v>
      </c>
      <c r="B55" s="5">
        <v>20</v>
      </c>
      <c r="C55" s="5" t="s">
        <v>163</v>
      </c>
      <c r="D55" s="5" t="s">
        <v>164</v>
      </c>
      <c r="E55" s="5" t="s">
        <v>96</v>
      </c>
      <c r="F55" s="5" t="s">
        <v>231</v>
      </c>
      <c r="G55" s="5" t="s">
        <v>41</v>
      </c>
      <c r="H55" s="5" t="s">
        <v>42</v>
      </c>
      <c r="I55" s="5">
        <v>100</v>
      </c>
      <c r="J55" s="5" t="s">
        <v>114</v>
      </c>
      <c r="K55" s="11">
        <v>14268.17</v>
      </c>
      <c r="L55" s="11">
        <v>56855.54</v>
      </c>
      <c r="M55" s="11">
        <v>1.61</v>
      </c>
      <c r="N55" s="11">
        <v>13583.3</v>
      </c>
      <c r="O55" s="11">
        <v>2853.63</v>
      </c>
      <c r="P55" s="11">
        <v>437.81</v>
      </c>
      <c r="Q55" s="11">
        <v>8800.01</v>
      </c>
      <c r="R55" s="36">
        <f>SUM(K55:Q55)</f>
        <v>96800.07</v>
      </c>
      <c r="S55" s="36">
        <f t="shared" si="110"/>
        <v>968.00070000000005</v>
      </c>
      <c r="T55" s="5">
        <v>100</v>
      </c>
      <c r="U55" s="5" t="s">
        <v>114</v>
      </c>
      <c r="V55" s="28">
        <f t="shared" si="111"/>
        <v>10298.824461587201</v>
      </c>
      <c r="W55" s="28">
        <f t="shared" si="112"/>
        <v>64763.985849932593</v>
      </c>
      <c r="X55" s="28">
        <f t="shared" si="113"/>
        <v>1.5071045296999999</v>
      </c>
      <c r="Y55" s="28">
        <f t="shared" si="114"/>
        <v>9804.4808874310165</v>
      </c>
      <c r="Z55" s="28">
        <f t="shared" si="115"/>
        <v>2059.7648923174402</v>
      </c>
      <c r="AA55" s="28">
        <f t="shared" si="116"/>
        <v>434.64281597898969</v>
      </c>
      <c r="AB55" s="28">
        <f t="shared" si="117"/>
        <v>8736.3206011776929</v>
      </c>
      <c r="AC55" s="29">
        <f t="shared" si="118"/>
        <v>96099.526612954622</v>
      </c>
      <c r="AD55" s="22">
        <v>1</v>
      </c>
      <c r="AE55" s="22" t="s">
        <v>114</v>
      </c>
      <c r="AF55" s="41">
        <f t="shared" si="119"/>
        <v>102.98824461587201</v>
      </c>
      <c r="AG55" s="41">
        <f t="shared" si="120"/>
        <v>647.6398584993259</v>
      </c>
      <c r="AH55" s="41">
        <f t="shared" si="121"/>
        <v>1.5071045296999999E-2</v>
      </c>
      <c r="AI55" s="41">
        <f t="shared" si="122"/>
        <v>98.044808874310164</v>
      </c>
      <c r="AJ55" s="41">
        <f t="shared" si="123"/>
        <v>20.5976489231744</v>
      </c>
      <c r="AK55" s="41">
        <f t="shared" si="124"/>
        <v>4.3464281597898973</v>
      </c>
      <c r="AL55" s="41">
        <f t="shared" si="125"/>
        <v>87.363206011776924</v>
      </c>
      <c r="AM55" s="41">
        <f t="shared" si="126"/>
        <v>960.99526612954617</v>
      </c>
      <c r="AN55" s="94">
        <v>0</v>
      </c>
      <c r="AO55" s="22" t="s">
        <v>114</v>
      </c>
      <c r="AP55" s="94">
        <f t="shared" si="127"/>
        <v>0</v>
      </c>
      <c r="AQ55" s="94">
        <f t="shared" si="128"/>
        <v>0</v>
      </c>
      <c r="AR55" s="94">
        <f t="shared" si="129"/>
        <v>0</v>
      </c>
      <c r="AS55" s="94">
        <f t="shared" si="130"/>
        <v>0</v>
      </c>
      <c r="AT55" s="94">
        <f t="shared" si="131"/>
        <v>0</v>
      </c>
      <c r="AU55" s="94">
        <f t="shared" si="132"/>
        <v>0</v>
      </c>
      <c r="AV55" s="94">
        <f t="shared" si="133"/>
        <v>0</v>
      </c>
      <c r="AW55" s="94">
        <f t="shared" si="134"/>
        <v>0</v>
      </c>
      <c r="AX55" s="94" t="s">
        <v>128</v>
      </c>
      <c r="AY55" s="41">
        <f>AP55*1</f>
        <v>0</v>
      </c>
      <c r="AZ55" s="41">
        <f t="shared" ref="AZ55:BE55" si="144">AQ55*1</f>
        <v>0</v>
      </c>
      <c r="BA55" s="41">
        <f t="shared" si="144"/>
        <v>0</v>
      </c>
      <c r="BB55" s="41">
        <f t="shared" si="144"/>
        <v>0</v>
      </c>
      <c r="BC55" s="41">
        <f t="shared" si="144"/>
        <v>0</v>
      </c>
      <c r="BD55" s="41">
        <f t="shared" si="144"/>
        <v>0</v>
      </c>
      <c r="BE55" s="41">
        <f t="shared" si="144"/>
        <v>0</v>
      </c>
      <c r="BF55" s="41">
        <f t="shared" si="141"/>
        <v>0</v>
      </c>
      <c r="BG55" s="110">
        <f t="shared" si="21"/>
        <v>0</v>
      </c>
      <c r="BH55" s="97">
        <f t="shared" si="52"/>
        <v>0</v>
      </c>
      <c r="BI55" s="8" t="e">
        <f>AW55/$AW$90*100</f>
        <v>#DIV/0!</v>
      </c>
      <c r="BJ55" s="8" t="e">
        <f>AV55/#REF!*100</f>
        <v>#REF!</v>
      </c>
      <c r="BK55" s="8" t="e">
        <f>BI55-BJ55</f>
        <v>#DIV/0!</v>
      </c>
      <c r="BL55" s="5">
        <v>2805</v>
      </c>
    </row>
    <row r="56" spans="1:64" ht="57" customHeight="1" x14ac:dyDescent="0.25">
      <c r="A56" s="5">
        <v>29</v>
      </c>
      <c r="B56" s="5">
        <v>43</v>
      </c>
      <c r="C56" s="13" t="s">
        <v>163</v>
      </c>
      <c r="D56" s="13" t="s">
        <v>167</v>
      </c>
      <c r="E56" s="5" t="s">
        <v>113</v>
      </c>
      <c r="F56" s="5" t="s">
        <v>232</v>
      </c>
      <c r="G56" s="4" t="s">
        <v>78</v>
      </c>
      <c r="H56" s="5" t="s">
        <v>79</v>
      </c>
      <c r="I56" s="4">
        <v>100</v>
      </c>
      <c r="J56" s="4" t="s">
        <v>80</v>
      </c>
      <c r="K56" s="11">
        <v>13049.16</v>
      </c>
      <c r="L56" s="11">
        <v>719.59</v>
      </c>
      <c r="M56" s="11"/>
      <c r="N56" s="11">
        <v>12422.8</v>
      </c>
      <c r="O56" s="35">
        <v>2609.83</v>
      </c>
      <c r="P56" s="11">
        <v>144.01</v>
      </c>
      <c r="Q56" s="35">
        <v>2894.54</v>
      </c>
      <c r="R56" s="36">
        <f t="shared" si="142"/>
        <v>31839.929999999997</v>
      </c>
      <c r="S56" s="36">
        <f t="shared" si="110"/>
        <v>318.39929999999998</v>
      </c>
      <c r="T56" s="4">
        <v>100</v>
      </c>
      <c r="U56" s="4" t="s">
        <v>80</v>
      </c>
      <c r="V56" s="28">
        <f t="shared" si="111"/>
        <v>9418.9379725056006</v>
      </c>
      <c r="W56" s="28">
        <f t="shared" si="112"/>
        <v>819.68294695210011</v>
      </c>
      <c r="X56" s="28">
        <f t="shared" si="113"/>
        <v>0</v>
      </c>
      <c r="Y56" s="28">
        <f t="shared" si="114"/>
        <v>8966.8289498253325</v>
      </c>
      <c r="Z56" s="28">
        <f t="shared" si="115"/>
        <v>1883.7875945011201</v>
      </c>
      <c r="AA56" s="28">
        <f t="shared" si="116"/>
        <v>105.44618731892075</v>
      </c>
      <c r="AB56" s="28">
        <f t="shared" si="117"/>
        <v>2119.4683651103073</v>
      </c>
      <c r="AC56" s="29">
        <f t="shared" si="118"/>
        <v>23314.152016213378</v>
      </c>
      <c r="AD56" s="7">
        <v>1</v>
      </c>
      <c r="AE56" s="7" t="s">
        <v>80</v>
      </c>
      <c r="AF56" s="41">
        <f t="shared" si="119"/>
        <v>94.189379725056</v>
      </c>
      <c r="AG56" s="41">
        <f t="shared" si="120"/>
        <v>8.1968294695210009</v>
      </c>
      <c r="AH56" s="41">
        <f t="shared" si="121"/>
        <v>0</v>
      </c>
      <c r="AI56" s="41">
        <f t="shared" si="122"/>
        <v>89.66828949825333</v>
      </c>
      <c r="AJ56" s="41">
        <f t="shared" si="123"/>
        <v>18.837875945011202</v>
      </c>
      <c r="AK56" s="41">
        <f t="shared" si="124"/>
        <v>1.0544618731892075</v>
      </c>
      <c r="AL56" s="41">
        <f t="shared" si="125"/>
        <v>21.194683651103073</v>
      </c>
      <c r="AM56" s="41">
        <f t="shared" si="126"/>
        <v>233.14152016213379</v>
      </c>
      <c r="AN56" s="22">
        <v>0</v>
      </c>
      <c r="AO56" s="7" t="s">
        <v>80</v>
      </c>
      <c r="AP56" s="94">
        <f t="shared" si="127"/>
        <v>0</v>
      </c>
      <c r="AQ56" s="94">
        <f t="shared" si="128"/>
        <v>0</v>
      </c>
      <c r="AR56" s="94">
        <f t="shared" si="129"/>
        <v>0</v>
      </c>
      <c r="AS56" s="94">
        <f t="shared" si="130"/>
        <v>0</v>
      </c>
      <c r="AT56" s="94">
        <f t="shared" si="131"/>
        <v>0</v>
      </c>
      <c r="AU56" s="94">
        <f t="shared" si="132"/>
        <v>0</v>
      </c>
      <c r="AV56" s="94">
        <f t="shared" si="133"/>
        <v>0</v>
      </c>
      <c r="AW56" s="94">
        <f t="shared" si="134"/>
        <v>0</v>
      </c>
      <c r="AX56" s="94" t="s">
        <v>174</v>
      </c>
      <c r="AY56" s="41">
        <f>AP56*4</f>
        <v>0</v>
      </c>
      <c r="AZ56" s="41">
        <f t="shared" ref="AZ56:BE56" si="145">AQ56*4</f>
        <v>0</v>
      </c>
      <c r="BA56" s="41">
        <f t="shared" si="145"/>
        <v>0</v>
      </c>
      <c r="BB56" s="41">
        <f t="shared" si="145"/>
        <v>0</v>
      </c>
      <c r="BC56" s="41">
        <f t="shared" si="145"/>
        <v>0</v>
      </c>
      <c r="BD56" s="41">
        <f t="shared" si="145"/>
        <v>0</v>
      </c>
      <c r="BE56" s="41">
        <f t="shared" si="145"/>
        <v>0</v>
      </c>
      <c r="BF56" s="41">
        <f t="shared" si="141"/>
        <v>0</v>
      </c>
      <c r="BG56" s="110">
        <f t="shared" si="21"/>
        <v>0</v>
      </c>
      <c r="BH56" s="97">
        <f t="shared" si="52"/>
        <v>0</v>
      </c>
      <c r="BI56" s="37"/>
      <c r="BJ56" s="37"/>
      <c r="BK56" s="37"/>
      <c r="BL56" s="5"/>
    </row>
    <row r="57" spans="1:64" ht="93" customHeight="1" x14ac:dyDescent="0.25">
      <c r="A57" s="5">
        <v>30</v>
      </c>
      <c r="B57" s="5">
        <v>44</v>
      </c>
      <c r="C57" s="13" t="s">
        <v>163</v>
      </c>
      <c r="D57" s="13" t="s">
        <v>167</v>
      </c>
      <c r="E57" s="5" t="s">
        <v>113</v>
      </c>
      <c r="F57" s="5" t="s">
        <v>233</v>
      </c>
      <c r="G57" s="4" t="s">
        <v>81</v>
      </c>
      <c r="H57" s="5" t="s">
        <v>82</v>
      </c>
      <c r="I57" s="4">
        <v>1000</v>
      </c>
      <c r="J57" s="4" t="s">
        <v>83</v>
      </c>
      <c r="K57" s="11">
        <v>1555.97</v>
      </c>
      <c r="L57" s="11"/>
      <c r="M57" s="11"/>
      <c r="N57" s="11">
        <v>1481.29</v>
      </c>
      <c r="O57" s="35">
        <v>311.19</v>
      </c>
      <c r="P57" s="11">
        <v>16.739999999999998</v>
      </c>
      <c r="Q57" s="35">
        <v>336.52</v>
      </c>
      <c r="R57" s="36">
        <f t="shared" si="142"/>
        <v>3701.71</v>
      </c>
      <c r="S57" s="36">
        <f t="shared" si="110"/>
        <v>3.7017099999999998</v>
      </c>
      <c r="T57" s="4">
        <v>1000</v>
      </c>
      <c r="U57" s="4" t="s">
        <v>83</v>
      </c>
      <c r="V57" s="28">
        <f t="shared" si="111"/>
        <v>1123.1056188352002</v>
      </c>
      <c r="W57" s="28">
        <f t="shared" si="112"/>
        <v>0</v>
      </c>
      <c r="X57" s="28">
        <f t="shared" si="113"/>
        <v>0</v>
      </c>
      <c r="Y57" s="28">
        <f t="shared" si="114"/>
        <v>1069.1965491311107</v>
      </c>
      <c r="Z57" s="28">
        <f t="shared" si="115"/>
        <v>224.62112376704005</v>
      </c>
      <c r="AA57" s="28">
        <f t="shared" si="116"/>
        <v>12.084616458666753</v>
      </c>
      <c r="AB57" s="28">
        <f t="shared" si="117"/>
        <v>242.90079081920177</v>
      </c>
      <c r="AC57" s="29">
        <f t="shared" si="118"/>
        <v>2671.9086990112191</v>
      </c>
      <c r="AD57" s="7">
        <v>1</v>
      </c>
      <c r="AE57" s="7" t="s">
        <v>83</v>
      </c>
      <c r="AF57" s="41">
        <f t="shared" si="119"/>
        <v>1.1231056188352002</v>
      </c>
      <c r="AG57" s="41">
        <f t="shared" si="120"/>
        <v>0</v>
      </c>
      <c r="AH57" s="41">
        <f t="shared" si="121"/>
        <v>0</v>
      </c>
      <c r="AI57" s="41">
        <f t="shared" si="122"/>
        <v>1.0691965491311106</v>
      </c>
      <c r="AJ57" s="41">
        <f t="shared" si="123"/>
        <v>0.22462112376704005</v>
      </c>
      <c r="AK57" s="41">
        <f t="shared" si="124"/>
        <v>1.2084616458666753E-2</v>
      </c>
      <c r="AL57" s="41">
        <f t="shared" si="125"/>
        <v>0.24290079081920177</v>
      </c>
      <c r="AM57" s="41">
        <f t="shared" si="126"/>
        <v>2.6719086990112193</v>
      </c>
      <c r="AN57" s="22">
        <v>2093.1</v>
      </c>
      <c r="AO57" s="7" t="s">
        <v>83</v>
      </c>
      <c r="AP57" s="94">
        <f t="shared" si="127"/>
        <v>2350.7723707839573</v>
      </c>
      <c r="AQ57" s="94">
        <f t="shared" si="128"/>
        <v>0</v>
      </c>
      <c r="AR57" s="94">
        <f t="shared" si="129"/>
        <v>0</v>
      </c>
      <c r="AS57" s="94">
        <f t="shared" si="130"/>
        <v>2237.9352969863276</v>
      </c>
      <c r="AT57" s="94">
        <f t="shared" si="131"/>
        <v>470.15447415679148</v>
      </c>
      <c r="AU57" s="94">
        <f t="shared" si="132"/>
        <v>25.294310709635379</v>
      </c>
      <c r="AV57" s="94">
        <f t="shared" si="133"/>
        <v>508.41564526367119</v>
      </c>
      <c r="AW57" s="94">
        <f t="shared" si="134"/>
        <v>5592.5720979003818</v>
      </c>
      <c r="AX57" s="94" t="s">
        <v>129</v>
      </c>
      <c r="AY57" s="41">
        <f>AP57*2</f>
        <v>4701.5447415679146</v>
      </c>
      <c r="AZ57" s="41">
        <f t="shared" ref="AZ57:BE57" si="146">AQ57*2</f>
        <v>0</v>
      </c>
      <c r="BA57" s="41">
        <f t="shared" si="146"/>
        <v>0</v>
      </c>
      <c r="BB57" s="41">
        <f t="shared" si="146"/>
        <v>4475.8705939726551</v>
      </c>
      <c r="BC57" s="41">
        <f t="shared" si="146"/>
        <v>940.30894831358296</v>
      </c>
      <c r="BD57" s="41">
        <f t="shared" si="146"/>
        <v>50.588621419270758</v>
      </c>
      <c r="BE57" s="41">
        <f t="shared" si="146"/>
        <v>1016.8312905273424</v>
      </c>
      <c r="BF57" s="41">
        <f t="shared" si="141"/>
        <v>11185.144195800764</v>
      </c>
      <c r="BG57" s="110">
        <v>0</v>
      </c>
      <c r="BH57" s="97">
        <f t="shared" ref="BH57:BH82" si="147">BF57/$BF$90*100</f>
        <v>13.0296817699352</v>
      </c>
      <c r="BI57" s="37"/>
      <c r="BJ57" s="37"/>
      <c r="BK57" s="37"/>
      <c r="BL57" s="5"/>
    </row>
    <row r="58" spans="1:64" ht="88.9" customHeight="1" x14ac:dyDescent="0.25">
      <c r="A58" s="5">
        <v>31</v>
      </c>
      <c r="B58" s="5">
        <v>21</v>
      </c>
      <c r="C58" s="13" t="s">
        <v>163</v>
      </c>
      <c r="D58" s="5" t="s">
        <v>97</v>
      </c>
      <c r="E58" s="5" t="s">
        <v>98</v>
      </c>
      <c r="F58" s="5" t="s">
        <v>234</v>
      </c>
      <c r="G58" s="5" t="s">
        <v>43</v>
      </c>
      <c r="H58" s="135" t="s">
        <v>44</v>
      </c>
      <c r="I58" s="5">
        <v>100</v>
      </c>
      <c r="J58" s="5" t="s">
        <v>114</v>
      </c>
      <c r="K58" s="11">
        <v>26315.24</v>
      </c>
      <c r="L58" s="11">
        <v>36392.839999999997</v>
      </c>
      <c r="M58" s="11"/>
      <c r="N58" s="11">
        <v>25052.11</v>
      </c>
      <c r="O58" s="11">
        <v>5263.05</v>
      </c>
      <c r="P58" s="11">
        <v>465.12</v>
      </c>
      <c r="Q58" s="11">
        <v>9348.83</v>
      </c>
      <c r="R58" s="36">
        <f t="shared" si="142"/>
        <v>102837.19</v>
      </c>
      <c r="S58" s="36">
        <f t="shared" si="110"/>
        <v>1028.3719000000001</v>
      </c>
      <c r="T58" s="5">
        <v>100</v>
      </c>
      <c r="U58" s="5" t="s">
        <v>114</v>
      </c>
      <c r="V58" s="28">
        <f t="shared" si="111"/>
        <v>18994.449703398397</v>
      </c>
      <c r="W58" s="28">
        <f t="shared" si="112"/>
        <v>41454.98178011959</v>
      </c>
      <c r="X58" s="28">
        <f t="shared" si="113"/>
        <v>0</v>
      </c>
      <c r="Y58" s="28">
        <f t="shared" si="114"/>
        <v>18082.716117635275</v>
      </c>
      <c r="Z58" s="28">
        <f t="shared" si="115"/>
        <v>3798.8899406796795</v>
      </c>
      <c r="AA58" s="28">
        <f t="shared" si="116"/>
        <v>411.65518770916475</v>
      </c>
      <c r="AB58" s="28">
        <f t="shared" si="117"/>
        <v>8274.2692729542123</v>
      </c>
      <c r="AC58" s="29">
        <f t="shared" si="118"/>
        <v>91016.962002496337</v>
      </c>
      <c r="AD58" s="22">
        <v>1</v>
      </c>
      <c r="AE58" s="22" t="s">
        <v>114</v>
      </c>
      <c r="AF58" s="41">
        <f t="shared" si="119"/>
        <v>189.94449703398396</v>
      </c>
      <c r="AG58" s="41">
        <f t="shared" si="120"/>
        <v>414.5498178011959</v>
      </c>
      <c r="AH58" s="41">
        <f t="shared" si="121"/>
        <v>0</v>
      </c>
      <c r="AI58" s="41">
        <f t="shared" si="122"/>
        <v>180.82716117635275</v>
      </c>
      <c r="AJ58" s="41">
        <f t="shared" si="123"/>
        <v>37.988899406796797</v>
      </c>
      <c r="AK58" s="41">
        <f t="shared" si="124"/>
        <v>4.1165518770916476</v>
      </c>
      <c r="AL58" s="41">
        <f t="shared" si="125"/>
        <v>82.742692729542128</v>
      </c>
      <c r="AM58" s="41">
        <f t="shared" si="126"/>
        <v>910.16962002496336</v>
      </c>
      <c r="AN58" s="94">
        <v>0</v>
      </c>
      <c r="AO58" s="22" t="s">
        <v>114</v>
      </c>
      <c r="AP58" s="94">
        <f t="shared" si="127"/>
        <v>0</v>
      </c>
      <c r="AQ58" s="94">
        <f t="shared" si="128"/>
        <v>0</v>
      </c>
      <c r="AR58" s="94">
        <f t="shared" si="129"/>
        <v>0</v>
      </c>
      <c r="AS58" s="94">
        <f t="shared" si="130"/>
        <v>0</v>
      </c>
      <c r="AT58" s="94">
        <f t="shared" si="131"/>
        <v>0</v>
      </c>
      <c r="AU58" s="94">
        <f t="shared" si="132"/>
        <v>0</v>
      </c>
      <c r="AV58" s="94">
        <f t="shared" si="133"/>
        <v>0</v>
      </c>
      <c r="AW58" s="94">
        <f t="shared" si="134"/>
        <v>0</v>
      </c>
      <c r="AX58" s="94" t="s">
        <v>128</v>
      </c>
      <c r="AY58" s="41">
        <f>AP58*1</f>
        <v>0</v>
      </c>
      <c r="AZ58" s="41">
        <f t="shared" ref="AZ58:BE61" si="148">AQ58*1</f>
        <v>0</v>
      </c>
      <c r="BA58" s="41">
        <f t="shared" si="148"/>
        <v>0</v>
      </c>
      <c r="BB58" s="41">
        <f t="shared" si="148"/>
        <v>0</v>
      </c>
      <c r="BC58" s="41">
        <f t="shared" si="148"/>
        <v>0</v>
      </c>
      <c r="BD58" s="41">
        <f t="shared" si="148"/>
        <v>0</v>
      </c>
      <c r="BE58" s="41">
        <f t="shared" si="148"/>
        <v>0</v>
      </c>
      <c r="BF58" s="41">
        <f t="shared" si="141"/>
        <v>0</v>
      </c>
      <c r="BG58" s="110">
        <f t="shared" si="21"/>
        <v>0</v>
      </c>
      <c r="BH58" s="97">
        <f t="shared" si="147"/>
        <v>0</v>
      </c>
      <c r="BI58" s="37"/>
      <c r="BJ58" s="37"/>
      <c r="BK58" s="37"/>
      <c r="BL58" s="5"/>
    </row>
    <row r="59" spans="1:64" ht="94.15" customHeight="1" x14ac:dyDescent="0.25">
      <c r="A59" s="5">
        <v>32</v>
      </c>
      <c r="B59" s="5">
        <v>22</v>
      </c>
      <c r="C59" s="13" t="s">
        <v>163</v>
      </c>
      <c r="D59" s="5" t="s">
        <v>97</v>
      </c>
      <c r="E59" s="5" t="s">
        <v>98</v>
      </c>
      <c r="F59" s="5" t="s">
        <v>235</v>
      </c>
      <c r="G59" s="5" t="s">
        <v>45</v>
      </c>
      <c r="H59" s="135"/>
      <c r="I59" s="5">
        <v>100</v>
      </c>
      <c r="J59" s="5" t="s">
        <v>114</v>
      </c>
      <c r="K59" s="11">
        <v>26315.24</v>
      </c>
      <c r="L59" s="11">
        <v>36392.839999999997</v>
      </c>
      <c r="M59" s="11"/>
      <c r="N59" s="11">
        <v>25052.11</v>
      </c>
      <c r="O59" s="11">
        <v>5263.05</v>
      </c>
      <c r="P59" s="11">
        <v>465.12</v>
      </c>
      <c r="Q59" s="11">
        <v>9348.83</v>
      </c>
      <c r="R59" s="36">
        <f t="shared" si="142"/>
        <v>102837.19</v>
      </c>
      <c r="S59" s="36">
        <f t="shared" si="110"/>
        <v>1028.3719000000001</v>
      </c>
      <c r="T59" s="5">
        <v>100</v>
      </c>
      <c r="U59" s="5" t="s">
        <v>114</v>
      </c>
      <c r="V59" s="28">
        <f t="shared" si="111"/>
        <v>18994.449703398397</v>
      </c>
      <c r="W59" s="28">
        <f t="shared" si="112"/>
        <v>41454.98178011959</v>
      </c>
      <c r="X59" s="28">
        <f t="shared" si="113"/>
        <v>0</v>
      </c>
      <c r="Y59" s="28">
        <f t="shared" si="114"/>
        <v>18082.716117635275</v>
      </c>
      <c r="Z59" s="28">
        <f t="shared" si="115"/>
        <v>3798.8899406796795</v>
      </c>
      <c r="AA59" s="28">
        <f t="shared" si="116"/>
        <v>411.65518770916475</v>
      </c>
      <c r="AB59" s="28">
        <f t="shared" si="117"/>
        <v>8274.2692729542123</v>
      </c>
      <c r="AC59" s="29">
        <f t="shared" si="118"/>
        <v>91016.962002496337</v>
      </c>
      <c r="AD59" s="22">
        <v>1</v>
      </c>
      <c r="AE59" s="22" t="s">
        <v>114</v>
      </c>
      <c r="AF59" s="41">
        <f t="shared" si="119"/>
        <v>189.94449703398396</v>
      </c>
      <c r="AG59" s="41">
        <f t="shared" si="120"/>
        <v>414.5498178011959</v>
      </c>
      <c r="AH59" s="41">
        <f t="shared" si="121"/>
        <v>0</v>
      </c>
      <c r="AI59" s="41">
        <f t="shared" si="122"/>
        <v>180.82716117635275</v>
      </c>
      <c r="AJ59" s="41">
        <f t="shared" si="123"/>
        <v>37.988899406796797</v>
      </c>
      <c r="AK59" s="41">
        <f t="shared" si="124"/>
        <v>4.1165518770916476</v>
      </c>
      <c r="AL59" s="41">
        <f t="shared" si="125"/>
        <v>82.742692729542128</v>
      </c>
      <c r="AM59" s="41">
        <f t="shared" si="126"/>
        <v>910.16962002496336</v>
      </c>
      <c r="AN59" s="94">
        <v>0</v>
      </c>
      <c r="AO59" s="22" t="s">
        <v>114</v>
      </c>
      <c r="AP59" s="94">
        <f t="shared" si="127"/>
        <v>0</v>
      </c>
      <c r="AQ59" s="94">
        <f t="shared" si="128"/>
        <v>0</v>
      </c>
      <c r="AR59" s="94">
        <f t="shared" si="129"/>
        <v>0</v>
      </c>
      <c r="AS59" s="94">
        <f t="shared" si="130"/>
        <v>0</v>
      </c>
      <c r="AT59" s="94">
        <f t="shared" si="131"/>
        <v>0</v>
      </c>
      <c r="AU59" s="94">
        <f t="shared" si="132"/>
        <v>0</v>
      </c>
      <c r="AV59" s="94">
        <f t="shared" si="133"/>
        <v>0</v>
      </c>
      <c r="AW59" s="94">
        <f t="shared" si="134"/>
        <v>0</v>
      </c>
      <c r="AX59" s="94" t="s">
        <v>128</v>
      </c>
      <c r="AY59" s="41">
        <f>AP59*1</f>
        <v>0</v>
      </c>
      <c r="AZ59" s="41">
        <f t="shared" si="148"/>
        <v>0</v>
      </c>
      <c r="BA59" s="41">
        <f t="shared" si="148"/>
        <v>0</v>
      </c>
      <c r="BB59" s="41">
        <f t="shared" si="148"/>
        <v>0</v>
      </c>
      <c r="BC59" s="41">
        <f t="shared" si="148"/>
        <v>0</v>
      </c>
      <c r="BD59" s="41">
        <f t="shared" si="148"/>
        <v>0</v>
      </c>
      <c r="BE59" s="41">
        <f t="shared" si="148"/>
        <v>0</v>
      </c>
      <c r="BF59" s="41">
        <f t="shared" si="141"/>
        <v>0</v>
      </c>
      <c r="BG59" s="110">
        <v>0</v>
      </c>
      <c r="BH59" s="97">
        <f t="shared" si="147"/>
        <v>0</v>
      </c>
      <c r="BI59" s="37"/>
      <c r="BJ59" s="37"/>
      <c r="BK59" s="37"/>
      <c r="BL59" s="5"/>
    </row>
    <row r="60" spans="1:64" ht="102" hidden="1" customHeight="1" x14ac:dyDescent="0.25">
      <c r="A60" s="5">
        <v>41</v>
      </c>
      <c r="B60" s="5">
        <v>23</v>
      </c>
      <c r="C60" s="13" t="s">
        <v>163</v>
      </c>
      <c r="D60" s="5" t="s">
        <v>97</v>
      </c>
      <c r="E60" s="5" t="s">
        <v>99</v>
      </c>
      <c r="F60" s="5"/>
      <c r="G60" s="5"/>
      <c r="H60" s="5"/>
      <c r="I60" s="5">
        <v>100</v>
      </c>
      <c r="J60" s="5" t="s">
        <v>114</v>
      </c>
      <c r="K60" s="11"/>
      <c r="L60" s="11"/>
      <c r="M60" s="11"/>
      <c r="N60" s="11"/>
      <c r="O60" s="11"/>
      <c r="P60" s="11"/>
      <c r="Q60" s="11"/>
      <c r="R60" s="36"/>
      <c r="S60" s="36">
        <f t="shared" ref="S60" si="149">R60/I60</f>
        <v>0</v>
      </c>
      <c r="T60" s="5">
        <v>100</v>
      </c>
      <c r="U60" s="5" t="s">
        <v>114</v>
      </c>
      <c r="V60" s="28">
        <f t="shared" si="111"/>
        <v>0</v>
      </c>
      <c r="W60" s="28">
        <f t="shared" si="112"/>
        <v>0</v>
      </c>
      <c r="X60" s="28">
        <f t="shared" si="113"/>
        <v>0</v>
      </c>
      <c r="Y60" s="28">
        <f t="shared" si="114"/>
        <v>0</v>
      </c>
      <c r="Z60" s="28">
        <f t="shared" si="115"/>
        <v>0</v>
      </c>
      <c r="AA60" s="28">
        <f t="shared" si="116"/>
        <v>0</v>
      </c>
      <c r="AB60" s="28">
        <f t="shared" si="117"/>
        <v>0</v>
      </c>
      <c r="AC60" s="29">
        <f t="shared" si="118"/>
        <v>0</v>
      </c>
      <c r="AD60" s="22">
        <v>1</v>
      </c>
      <c r="AE60" s="22" t="s">
        <v>114</v>
      </c>
      <c r="AF60" s="41">
        <f t="shared" si="119"/>
        <v>0</v>
      </c>
      <c r="AG60" s="41">
        <f t="shared" si="120"/>
        <v>0</v>
      </c>
      <c r="AH60" s="41">
        <f t="shared" si="121"/>
        <v>0</v>
      </c>
      <c r="AI60" s="41">
        <f t="shared" si="122"/>
        <v>0</v>
      </c>
      <c r="AJ60" s="41">
        <f t="shared" si="123"/>
        <v>0</v>
      </c>
      <c r="AK60" s="41">
        <f t="shared" si="124"/>
        <v>0</v>
      </c>
      <c r="AL60" s="41">
        <f t="shared" si="125"/>
        <v>0</v>
      </c>
      <c r="AM60" s="41">
        <f t="shared" si="126"/>
        <v>0</v>
      </c>
      <c r="AN60" s="94">
        <v>10</v>
      </c>
      <c r="AO60" s="22" t="s">
        <v>114</v>
      </c>
      <c r="AP60" s="94">
        <f t="shared" si="127"/>
        <v>0</v>
      </c>
      <c r="AQ60" s="94">
        <f t="shared" si="128"/>
        <v>0</v>
      </c>
      <c r="AR60" s="94">
        <f t="shared" si="129"/>
        <v>0</v>
      </c>
      <c r="AS60" s="94">
        <f t="shared" si="130"/>
        <v>0</v>
      </c>
      <c r="AT60" s="94">
        <f t="shared" si="131"/>
        <v>0</v>
      </c>
      <c r="AU60" s="94">
        <f t="shared" si="132"/>
        <v>0</v>
      </c>
      <c r="AV60" s="94">
        <f t="shared" si="133"/>
        <v>0</v>
      </c>
      <c r="AW60" s="94">
        <f t="shared" si="134"/>
        <v>0</v>
      </c>
      <c r="AX60" s="94" t="s">
        <v>128</v>
      </c>
      <c r="AY60" s="41">
        <f>AP60*1</f>
        <v>0</v>
      </c>
      <c r="AZ60" s="41">
        <f t="shared" si="148"/>
        <v>0</v>
      </c>
      <c r="BA60" s="41">
        <f t="shared" si="148"/>
        <v>0</v>
      </c>
      <c r="BB60" s="41">
        <f t="shared" si="148"/>
        <v>0</v>
      </c>
      <c r="BC60" s="41">
        <f t="shared" si="148"/>
        <v>0</v>
      </c>
      <c r="BD60" s="41">
        <f t="shared" si="148"/>
        <v>0</v>
      </c>
      <c r="BE60" s="41">
        <f t="shared" si="148"/>
        <v>0</v>
      </c>
      <c r="BF60" s="41">
        <f t="shared" si="141"/>
        <v>0</v>
      </c>
      <c r="BG60" s="110">
        <f t="shared" si="21"/>
        <v>0</v>
      </c>
      <c r="BH60" s="97">
        <f t="shared" si="147"/>
        <v>0</v>
      </c>
      <c r="BI60" s="37"/>
      <c r="BJ60" s="37"/>
      <c r="BK60" s="37"/>
      <c r="BL60" s="5"/>
    </row>
    <row r="61" spans="1:64" ht="63" customHeight="1" x14ac:dyDescent="0.25">
      <c r="A61" s="5">
        <v>33</v>
      </c>
      <c r="B61" s="5">
        <v>24</v>
      </c>
      <c r="C61" s="13" t="s">
        <v>163</v>
      </c>
      <c r="D61" s="5" t="s">
        <v>97</v>
      </c>
      <c r="E61" s="5" t="s">
        <v>99</v>
      </c>
      <c r="F61" s="5" t="s">
        <v>251</v>
      </c>
      <c r="G61" s="5" t="s">
        <v>7</v>
      </c>
      <c r="H61" s="5" t="s">
        <v>252</v>
      </c>
      <c r="I61" s="5">
        <v>100</v>
      </c>
      <c r="J61" s="5" t="s">
        <v>24</v>
      </c>
      <c r="K61" s="11">
        <v>3741.75</v>
      </c>
      <c r="L61" s="11">
        <v>719.59</v>
      </c>
      <c r="M61" s="11"/>
      <c r="N61" s="11">
        <v>3562.14</v>
      </c>
      <c r="O61" s="11">
        <v>748.35</v>
      </c>
      <c r="P61" s="11">
        <v>43.86</v>
      </c>
      <c r="Q61" s="11">
        <v>881.57</v>
      </c>
      <c r="R61" s="36">
        <f t="shared" si="142"/>
        <v>9697.26</v>
      </c>
      <c r="S61" s="36">
        <f>R61/I61</f>
        <v>96.9726</v>
      </c>
      <c r="T61" s="5">
        <v>100</v>
      </c>
      <c r="U61" s="5" t="s">
        <v>24</v>
      </c>
      <c r="V61" s="28">
        <f t="shared" si="111"/>
        <v>2700.8107156799997</v>
      </c>
      <c r="W61" s="28">
        <f t="shared" si="112"/>
        <v>819.68294695210011</v>
      </c>
      <c r="X61" s="28">
        <f t="shared" si="113"/>
        <v>0</v>
      </c>
      <c r="Y61" s="28">
        <f t="shared" si="114"/>
        <v>2571.1718013273598</v>
      </c>
      <c r="Z61" s="28">
        <f t="shared" si="115"/>
        <v>540.16214313599994</v>
      </c>
      <c r="AA61" s="28">
        <f t="shared" si="116"/>
        <v>33.159138035477298</v>
      </c>
      <c r="AB61" s="28">
        <f t="shared" si="117"/>
        <v>666.49867451309376</v>
      </c>
      <c r="AC61" s="29">
        <f t="shared" si="118"/>
        <v>7331.485419644031</v>
      </c>
      <c r="AD61" s="22">
        <v>1</v>
      </c>
      <c r="AE61" s="22" t="s">
        <v>24</v>
      </c>
      <c r="AF61" s="41">
        <f t="shared" si="119"/>
        <v>27.008107156799998</v>
      </c>
      <c r="AG61" s="41">
        <f t="shared" si="120"/>
        <v>8.1968294695210009</v>
      </c>
      <c r="AH61" s="41">
        <f t="shared" si="121"/>
        <v>0</v>
      </c>
      <c r="AI61" s="41">
        <f t="shared" si="122"/>
        <v>25.711718013273597</v>
      </c>
      <c r="AJ61" s="41">
        <f t="shared" si="123"/>
        <v>5.4016214313599997</v>
      </c>
      <c r="AK61" s="41">
        <f t="shared" si="124"/>
        <v>0.33159138035477298</v>
      </c>
      <c r="AL61" s="41">
        <f t="shared" si="125"/>
        <v>6.6649867451309373</v>
      </c>
      <c r="AM61" s="41">
        <f t="shared" si="126"/>
        <v>73.314854196440308</v>
      </c>
      <c r="AN61" s="94">
        <v>0</v>
      </c>
      <c r="AO61" s="22" t="s">
        <v>24</v>
      </c>
      <c r="AP61" s="94">
        <f t="shared" si="127"/>
        <v>0</v>
      </c>
      <c r="AQ61" s="94">
        <f t="shared" si="128"/>
        <v>0</v>
      </c>
      <c r="AR61" s="94">
        <f t="shared" si="129"/>
        <v>0</v>
      </c>
      <c r="AS61" s="94">
        <f t="shared" si="130"/>
        <v>0</v>
      </c>
      <c r="AT61" s="94">
        <f t="shared" si="131"/>
        <v>0</v>
      </c>
      <c r="AU61" s="94">
        <f t="shared" si="132"/>
        <v>0</v>
      </c>
      <c r="AV61" s="94">
        <f t="shared" si="133"/>
        <v>0</v>
      </c>
      <c r="AW61" s="94">
        <f t="shared" si="134"/>
        <v>0</v>
      </c>
      <c r="AX61" s="94" t="s">
        <v>128</v>
      </c>
      <c r="AY61" s="41">
        <f>AP61*1</f>
        <v>0</v>
      </c>
      <c r="AZ61" s="41">
        <f t="shared" si="148"/>
        <v>0</v>
      </c>
      <c r="BA61" s="41">
        <f t="shared" si="148"/>
        <v>0</v>
      </c>
      <c r="BB61" s="41">
        <f t="shared" si="148"/>
        <v>0</v>
      </c>
      <c r="BC61" s="41">
        <f t="shared" si="148"/>
        <v>0</v>
      </c>
      <c r="BD61" s="41">
        <f t="shared" si="148"/>
        <v>0</v>
      </c>
      <c r="BE61" s="41">
        <f t="shared" si="148"/>
        <v>0</v>
      </c>
      <c r="BF61" s="41">
        <f t="shared" si="141"/>
        <v>0</v>
      </c>
      <c r="BG61" s="110">
        <v>0</v>
      </c>
      <c r="BH61" s="97">
        <f t="shared" si="147"/>
        <v>0</v>
      </c>
      <c r="BI61" s="37"/>
      <c r="BJ61" s="37"/>
      <c r="BK61" s="37"/>
      <c r="BL61" s="5"/>
    </row>
    <row r="62" spans="1:64" ht="143.25" customHeight="1" x14ac:dyDescent="0.25">
      <c r="A62" s="5">
        <v>34</v>
      </c>
      <c r="B62" s="5">
        <v>54</v>
      </c>
      <c r="C62" s="13" t="s">
        <v>163</v>
      </c>
      <c r="D62" s="13" t="s">
        <v>103</v>
      </c>
      <c r="E62" s="5" t="s">
        <v>121</v>
      </c>
      <c r="F62" s="5" t="s">
        <v>236</v>
      </c>
      <c r="G62" s="5" t="s">
        <v>237</v>
      </c>
      <c r="H62" s="5" t="s">
        <v>282</v>
      </c>
      <c r="I62" s="5">
        <v>1000</v>
      </c>
      <c r="J62" s="5" t="s">
        <v>117</v>
      </c>
      <c r="K62" s="46">
        <v>4171.67</v>
      </c>
      <c r="L62" s="46"/>
      <c r="M62" s="46"/>
      <c r="N62" s="46">
        <v>3971.43</v>
      </c>
      <c r="O62" s="46">
        <v>834.33</v>
      </c>
      <c r="P62" s="46">
        <v>44.89</v>
      </c>
      <c r="Q62" s="46">
        <v>902.23</v>
      </c>
      <c r="R62" s="36">
        <f t="shared" si="142"/>
        <v>9924.5499999999993</v>
      </c>
      <c r="S62" s="36">
        <f>R62/I62</f>
        <v>9.92455</v>
      </c>
      <c r="T62" s="5">
        <v>1000</v>
      </c>
      <c r="U62" s="5" t="s">
        <v>117</v>
      </c>
      <c r="V62" s="28">
        <f t="shared" si="111"/>
        <v>3011.1287601471995</v>
      </c>
      <c r="W62" s="28">
        <f t="shared" si="112"/>
        <v>0</v>
      </c>
      <c r="X62" s="28">
        <f t="shared" si="113"/>
        <v>0</v>
      </c>
      <c r="Y62" s="28">
        <f t="shared" si="114"/>
        <v>2866.5945796601341</v>
      </c>
      <c r="Z62" s="28">
        <f t="shared" si="115"/>
        <v>602.22575202943995</v>
      </c>
      <c r="AA62" s="28">
        <f t="shared" si="116"/>
        <v>32.399745459183862</v>
      </c>
      <c r="AB62" s="28">
        <f t="shared" si="117"/>
        <v>651.23488372959571</v>
      </c>
      <c r="AC62" s="29">
        <f t="shared" si="118"/>
        <v>7163.5837210255522</v>
      </c>
      <c r="AD62" s="22">
        <v>1</v>
      </c>
      <c r="AE62" s="22" t="s">
        <v>117</v>
      </c>
      <c r="AF62" s="41">
        <f t="shared" si="119"/>
        <v>3.0111287601471997</v>
      </c>
      <c r="AG62" s="41">
        <f t="shared" si="120"/>
        <v>0</v>
      </c>
      <c r="AH62" s="41">
        <f t="shared" si="121"/>
        <v>0</v>
      </c>
      <c r="AI62" s="41">
        <f t="shared" si="122"/>
        <v>2.8665945796601342</v>
      </c>
      <c r="AJ62" s="41">
        <f t="shared" si="123"/>
        <v>0.60222575202943995</v>
      </c>
      <c r="AK62" s="41">
        <f t="shared" si="124"/>
        <v>3.2399745459183865E-2</v>
      </c>
      <c r="AL62" s="41">
        <f t="shared" si="125"/>
        <v>0.6512348837295957</v>
      </c>
      <c r="AM62" s="41">
        <f t="shared" si="126"/>
        <v>7.1635837210255522</v>
      </c>
      <c r="AN62" s="22">
        <v>886.9</v>
      </c>
      <c r="AO62" s="22" t="s">
        <v>117</v>
      </c>
      <c r="AP62" s="94">
        <f t="shared" si="127"/>
        <v>2670.5700973745511</v>
      </c>
      <c r="AQ62" s="94">
        <f t="shared" si="128"/>
        <v>0</v>
      </c>
      <c r="AR62" s="94">
        <f t="shared" si="129"/>
        <v>0</v>
      </c>
      <c r="AS62" s="94">
        <f t="shared" si="130"/>
        <v>2542.3827327005729</v>
      </c>
      <c r="AT62" s="94">
        <f t="shared" si="131"/>
        <v>534.11401947491026</v>
      </c>
      <c r="AU62" s="94">
        <f t="shared" si="132"/>
        <v>28.735334247750171</v>
      </c>
      <c r="AV62" s="94">
        <f t="shared" si="133"/>
        <v>577.58021837977844</v>
      </c>
      <c r="AW62" s="94">
        <f t="shared" si="134"/>
        <v>6353.3824021775636</v>
      </c>
      <c r="AX62" s="94" t="s">
        <v>129</v>
      </c>
      <c r="AY62" s="41">
        <f>AP62*2</f>
        <v>5341.1401947491022</v>
      </c>
      <c r="AZ62" s="41">
        <f t="shared" ref="AZ62:BE62" si="150">AQ62*2</f>
        <v>0</v>
      </c>
      <c r="BA62" s="41">
        <f t="shared" si="150"/>
        <v>0</v>
      </c>
      <c r="BB62" s="41">
        <f t="shared" si="150"/>
        <v>5084.7654654011458</v>
      </c>
      <c r="BC62" s="41">
        <f t="shared" si="150"/>
        <v>1068.2280389498205</v>
      </c>
      <c r="BD62" s="41">
        <f t="shared" si="150"/>
        <v>57.470668495500341</v>
      </c>
      <c r="BE62" s="41">
        <f t="shared" si="150"/>
        <v>1155.1604367595569</v>
      </c>
      <c r="BF62" s="41">
        <f t="shared" si="141"/>
        <v>12706.764804355127</v>
      </c>
      <c r="BG62" s="110">
        <v>0.21</v>
      </c>
      <c r="BH62" s="97">
        <f t="shared" si="147"/>
        <v>14.802232213360137</v>
      </c>
      <c r="BI62" s="34" t="e">
        <f>AW62/$AW$90*100</f>
        <v>#DIV/0!</v>
      </c>
      <c r="BJ62" s="34" t="e">
        <f>AV62/#REF!*100</f>
        <v>#REF!</v>
      </c>
      <c r="BK62" s="34" t="e">
        <f>BI62-BJ62</f>
        <v>#DIV/0!</v>
      </c>
      <c r="BL62" s="24">
        <v>2801</v>
      </c>
    </row>
    <row r="63" spans="1:64" s="75" customFormat="1" x14ac:dyDescent="0.25">
      <c r="A63" s="71"/>
      <c r="B63" s="71"/>
      <c r="C63" s="71"/>
      <c r="D63" s="71"/>
      <c r="E63" s="71"/>
      <c r="F63" s="71"/>
      <c r="G63" s="124" t="s">
        <v>293</v>
      </c>
      <c r="H63" s="124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8"/>
      <c r="T63" s="72"/>
      <c r="U63" s="72"/>
      <c r="V63" s="74"/>
      <c r="W63" s="74"/>
      <c r="X63" s="74"/>
      <c r="Y63" s="74"/>
      <c r="Z63" s="74"/>
      <c r="AA63" s="74"/>
      <c r="AB63" s="74"/>
      <c r="AC63" s="74"/>
      <c r="AD63" s="80"/>
      <c r="AE63" s="80"/>
      <c r="AF63" s="74"/>
      <c r="AG63" s="74"/>
      <c r="AH63" s="74"/>
      <c r="AI63" s="74"/>
      <c r="AJ63" s="74"/>
      <c r="AK63" s="74"/>
      <c r="AL63" s="74"/>
      <c r="AM63" s="74"/>
      <c r="AN63" s="97"/>
      <c r="AO63" s="80"/>
      <c r="AP63" s="97"/>
      <c r="AQ63" s="97"/>
      <c r="AR63" s="97"/>
      <c r="AS63" s="97"/>
      <c r="AT63" s="97"/>
      <c r="AU63" s="97"/>
      <c r="AV63" s="97"/>
      <c r="AW63" s="97"/>
      <c r="AX63" s="97"/>
      <c r="AY63" s="96">
        <f>SUM(AY64:AY72)</f>
        <v>975.96353104588809</v>
      </c>
      <c r="AZ63" s="96">
        <f t="shared" ref="AZ63:BE63" si="151">SUM(AZ64:AZ72)</f>
        <v>0</v>
      </c>
      <c r="BA63" s="96">
        <f t="shared" si="151"/>
        <v>0</v>
      </c>
      <c r="BB63" s="96">
        <f t="shared" si="151"/>
        <v>929.11728155568562</v>
      </c>
      <c r="BC63" s="96">
        <f t="shared" si="151"/>
        <v>195.19270620917766</v>
      </c>
      <c r="BD63" s="96">
        <f t="shared" si="151"/>
        <v>10.501367594053756</v>
      </c>
      <c r="BE63" s="96">
        <f t="shared" si="151"/>
        <v>211.07748864048048</v>
      </c>
      <c r="BF63" s="96">
        <f>SUM(BF64:BF72)</f>
        <v>2321.8523750452855</v>
      </c>
      <c r="BG63" s="110">
        <f>BG64+BG68+BG68+BG69+BG71+BG72</f>
        <v>0.38</v>
      </c>
      <c r="BH63" s="97">
        <f t="shared" si="147"/>
        <v>2.7047481046302635</v>
      </c>
      <c r="BI63" s="79"/>
      <c r="BJ63" s="79"/>
      <c r="BK63" s="79"/>
      <c r="BL63" s="71"/>
    </row>
    <row r="64" spans="1:64" ht="70.5" customHeight="1" x14ac:dyDescent="0.25">
      <c r="A64" s="5">
        <v>35</v>
      </c>
      <c r="B64" s="5">
        <v>47</v>
      </c>
      <c r="C64" s="13" t="s">
        <v>163</v>
      </c>
      <c r="D64" s="13" t="s">
        <v>167</v>
      </c>
      <c r="E64" s="5" t="s">
        <v>102</v>
      </c>
      <c r="F64" s="5" t="s">
        <v>238</v>
      </c>
      <c r="G64" s="4" t="s">
        <v>85</v>
      </c>
      <c r="H64" s="4" t="s">
        <v>86</v>
      </c>
      <c r="I64" s="5">
        <v>100</v>
      </c>
      <c r="J64" s="5" t="s">
        <v>109</v>
      </c>
      <c r="K64" s="11">
        <v>3755.88</v>
      </c>
      <c r="L64" s="11"/>
      <c r="M64" s="11"/>
      <c r="N64" s="11">
        <v>3575.6</v>
      </c>
      <c r="O64" s="35">
        <v>751.18</v>
      </c>
      <c r="P64" s="11">
        <v>40.409999999999997</v>
      </c>
      <c r="Q64" s="35">
        <v>812.31</v>
      </c>
      <c r="R64" s="36">
        <f t="shared" ref="R64:R71" si="152">SUM(K64:Q64)</f>
        <v>8935.3799999999992</v>
      </c>
      <c r="S64" s="36">
        <f>R64/I64</f>
        <v>89.353799999999993</v>
      </c>
      <c r="T64" s="5">
        <v>100</v>
      </c>
      <c r="U64" s="5" t="s">
        <v>109</v>
      </c>
      <c r="V64" s="28">
        <f t="shared" ref="V64:V72" si="153">((K64*0.64)*106.7%)*105.7%</f>
        <v>2711.0098084608003</v>
      </c>
      <c r="W64" s="28">
        <f t="shared" ref="W64:W72" si="154">((L64*1.01)*106.7%)*105.7%</f>
        <v>0</v>
      </c>
      <c r="X64" s="28">
        <f t="shared" ref="X64:X72" si="155">((M64*0.83)*106.7%)*105.7%</f>
        <v>0</v>
      </c>
      <c r="Y64" s="28">
        <f t="shared" ref="Y64:Y72" si="156">V64*95.2%</f>
        <v>2580.8813376546823</v>
      </c>
      <c r="Z64" s="28">
        <f t="shared" ref="Z64:Z72" si="157">V64*20%</f>
        <v>542.20196169216013</v>
      </c>
      <c r="AA64" s="28">
        <f t="shared" ref="AA64:AA72" si="158">(V64+W64+X64+Y64+Z64)*0.5%</f>
        <v>29.170465539038211</v>
      </c>
      <c r="AB64" s="28">
        <f t="shared" ref="AB64:AB72" si="159">(V64+W64+X64+Y64+Z64+AA64)*10%</f>
        <v>586.32635733466805</v>
      </c>
      <c r="AC64" s="29">
        <f t="shared" ref="AC64:AC72" si="160">SUM(V64:AB64)</f>
        <v>6449.5899306813481</v>
      </c>
      <c r="AD64" s="22">
        <v>1</v>
      </c>
      <c r="AE64" s="22" t="s">
        <v>109</v>
      </c>
      <c r="AF64" s="41">
        <f t="shared" ref="AF64:AF72" si="161">V64/T64</f>
        <v>27.110098084608001</v>
      </c>
      <c r="AG64" s="41">
        <f t="shared" ref="AG64:AG72" si="162">W64/T64</f>
        <v>0</v>
      </c>
      <c r="AH64" s="41">
        <f t="shared" ref="AH64:AH72" si="163">X64/T64</f>
        <v>0</v>
      </c>
      <c r="AI64" s="41">
        <f t="shared" ref="AI64:AI72" si="164">Y64/T64</f>
        <v>25.808813376546823</v>
      </c>
      <c r="AJ64" s="41">
        <f t="shared" ref="AJ64:AJ72" si="165">Z64/T64</f>
        <v>5.4220196169216015</v>
      </c>
      <c r="AK64" s="41">
        <f t="shared" ref="AK64:AK72" si="166">AA64/T64</f>
        <v>0.29170465539038209</v>
      </c>
      <c r="AL64" s="41">
        <f t="shared" ref="AL64:AL72" si="167">AB64/T64</f>
        <v>5.8632635733466802</v>
      </c>
      <c r="AM64" s="41">
        <f t="shared" ref="AM64:AM72" si="168">AC64/T64</f>
        <v>64.495899306813484</v>
      </c>
      <c r="AN64" s="22">
        <v>18</v>
      </c>
      <c r="AO64" s="22" t="s">
        <v>109</v>
      </c>
      <c r="AP64" s="94">
        <f t="shared" ref="AP64:AP72" si="169">AN64*AF64</f>
        <v>487.98176552294404</v>
      </c>
      <c r="AQ64" s="94">
        <f t="shared" ref="AQ64:AQ72" si="170">AN64*AG64</f>
        <v>0</v>
      </c>
      <c r="AR64" s="94">
        <f t="shared" ref="AR64:AR72" si="171">AN64*AH64</f>
        <v>0</v>
      </c>
      <c r="AS64" s="94">
        <f t="shared" ref="AS64:AS72" si="172">AN64*AI64</f>
        <v>464.55864077784281</v>
      </c>
      <c r="AT64" s="94">
        <f t="shared" ref="AT64:AT72" si="173">AN64*AJ64</f>
        <v>97.596353104588829</v>
      </c>
      <c r="AU64" s="94">
        <f t="shared" ref="AU64:AU72" si="174">AN64*AK64</f>
        <v>5.2506837970268778</v>
      </c>
      <c r="AV64" s="94">
        <f t="shared" ref="AV64:AV72" si="175">AN64*AL64</f>
        <v>105.53874432024024</v>
      </c>
      <c r="AW64" s="94">
        <f t="shared" ref="AW64:AW72" si="176">SUM(AP64:AV64)</f>
        <v>1160.9261875226427</v>
      </c>
      <c r="AX64" s="94" t="s">
        <v>129</v>
      </c>
      <c r="AY64" s="41">
        <f t="shared" ref="AY64" si="177">AP64*2</f>
        <v>975.96353104588809</v>
      </c>
      <c r="AZ64" s="41">
        <f t="shared" ref="AZ64" si="178">AQ64*2</f>
        <v>0</v>
      </c>
      <c r="BA64" s="41">
        <f t="shared" ref="BA64" si="179">AR64*2</f>
        <v>0</v>
      </c>
      <c r="BB64" s="41">
        <f t="shared" ref="BB64" si="180">AS64*2</f>
        <v>929.11728155568562</v>
      </c>
      <c r="BC64" s="41">
        <f t="shared" ref="BC64" si="181">AT64*2</f>
        <v>195.19270620917766</v>
      </c>
      <c r="BD64" s="41">
        <f t="shared" ref="BD64" si="182">AU64*2</f>
        <v>10.501367594053756</v>
      </c>
      <c r="BE64" s="41">
        <f t="shared" ref="BE64" si="183">AV64*2</f>
        <v>211.07748864048048</v>
      </c>
      <c r="BF64" s="41">
        <f>SUM(AY64:BE64)</f>
        <v>2321.8523750452855</v>
      </c>
      <c r="BG64" s="110">
        <v>0.2</v>
      </c>
      <c r="BH64" s="97">
        <f t="shared" si="147"/>
        <v>2.7047481046302635</v>
      </c>
      <c r="BI64" s="37"/>
      <c r="BJ64" s="37"/>
      <c r="BK64" s="37"/>
      <c r="BL64" s="5"/>
    </row>
    <row r="65" spans="1:64" ht="57.75" hidden="1" customHeight="1" x14ac:dyDescent="0.25">
      <c r="A65" s="5">
        <v>40</v>
      </c>
      <c r="B65" s="5">
        <v>48</v>
      </c>
      <c r="C65" s="13" t="s">
        <v>163</v>
      </c>
      <c r="D65" s="13" t="s">
        <v>167</v>
      </c>
      <c r="E65" s="5" t="s">
        <v>102</v>
      </c>
      <c r="F65" s="5"/>
      <c r="G65" s="4"/>
      <c r="H65" s="4"/>
      <c r="I65" s="5"/>
      <c r="J65" s="5"/>
      <c r="K65" s="11"/>
      <c r="L65" s="11"/>
      <c r="M65" s="11"/>
      <c r="N65" s="11"/>
      <c r="O65" s="35"/>
      <c r="P65" s="11"/>
      <c r="Q65" s="35"/>
      <c r="R65" s="36"/>
      <c r="S65" s="36"/>
      <c r="T65" s="5">
        <v>100</v>
      </c>
      <c r="U65" s="5" t="s">
        <v>87</v>
      </c>
      <c r="V65" s="28">
        <f t="shared" si="153"/>
        <v>0</v>
      </c>
      <c r="W65" s="28">
        <f t="shared" si="154"/>
        <v>0</v>
      </c>
      <c r="X65" s="28">
        <f t="shared" si="155"/>
        <v>0</v>
      </c>
      <c r="Y65" s="28">
        <f t="shared" si="156"/>
        <v>0</v>
      </c>
      <c r="Z65" s="28">
        <f t="shared" si="157"/>
        <v>0</v>
      </c>
      <c r="AA65" s="28">
        <f t="shared" si="158"/>
        <v>0</v>
      </c>
      <c r="AB65" s="28">
        <f t="shared" si="159"/>
        <v>0</v>
      </c>
      <c r="AC65" s="29">
        <f t="shared" si="160"/>
        <v>0</v>
      </c>
      <c r="AD65" s="22">
        <v>1</v>
      </c>
      <c r="AE65" s="22" t="s">
        <v>87</v>
      </c>
      <c r="AF65" s="41">
        <f t="shared" si="161"/>
        <v>0</v>
      </c>
      <c r="AG65" s="41">
        <f t="shared" si="162"/>
        <v>0</v>
      </c>
      <c r="AH65" s="41">
        <f t="shared" si="163"/>
        <v>0</v>
      </c>
      <c r="AI65" s="41">
        <f t="shared" si="164"/>
        <v>0</v>
      </c>
      <c r="AJ65" s="41">
        <f t="shared" si="165"/>
        <v>0</v>
      </c>
      <c r="AK65" s="41">
        <f t="shared" si="166"/>
        <v>0</v>
      </c>
      <c r="AL65" s="41">
        <f t="shared" si="167"/>
        <v>0</v>
      </c>
      <c r="AM65" s="41">
        <f t="shared" si="168"/>
        <v>0</v>
      </c>
      <c r="AN65" s="22">
        <v>100</v>
      </c>
      <c r="AO65" s="22" t="s">
        <v>87</v>
      </c>
      <c r="AP65" s="94">
        <f t="shared" si="169"/>
        <v>0</v>
      </c>
      <c r="AQ65" s="94">
        <f t="shared" si="170"/>
        <v>0</v>
      </c>
      <c r="AR65" s="94">
        <f t="shared" si="171"/>
        <v>0</v>
      </c>
      <c r="AS65" s="94">
        <f t="shared" si="172"/>
        <v>0</v>
      </c>
      <c r="AT65" s="94">
        <f t="shared" si="173"/>
        <v>0</v>
      </c>
      <c r="AU65" s="94">
        <f t="shared" si="174"/>
        <v>0</v>
      </c>
      <c r="AV65" s="94">
        <f t="shared" si="175"/>
        <v>0</v>
      </c>
      <c r="AW65" s="94">
        <f t="shared" si="176"/>
        <v>0</v>
      </c>
      <c r="AX65" s="94" t="s">
        <v>128</v>
      </c>
      <c r="AY65" s="41">
        <f t="shared" ref="AY65:AY67" si="184">AP65*1</f>
        <v>0</v>
      </c>
      <c r="AZ65" s="41">
        <f t="shared" ref="AZ65:AZ70" si="185">AQ65*1</f>
        <v>0</v>
      </c>
      <c r="BA65" s="41">
        <f t="shared" ref="BA65:BA70" si="186">AR65*1</f>
        <v>0</v>
      </c>
      <c r="BB65" s="41">
        <f t="shared" ref="BB65:BB70" si="187">AS65*1</f>
        <v>0</v>
      </c>
      <c r="BC65" s="41">
        <f t="shared" ref="BC65:BC70" si="188">AT65*1</f>
        <v>0</v>
      </c>
      <c r="BD65" s="41">
        <f t="shared" ref="BD65:BD70" si="189">AU65*1</f>
        <v>0</v>
      </c>
      <c r="BE65" s="41">
        <f t="shared" ref="BE65:BE70" si="190">AV65*1</f>
        <v>0</v>
      </c>
      <c r="BF65" s="41">
        <f>SUM(AY65:BE65)</f>
        <v>0</v>
      </c>
      <c r="BG65" s="110">
        <f t="shared" si="21"/>
        <v>0</v>
      </c>
      <c r="BH65" s="97">
        <f t="shared" si="147"/>
        <v>0</v>
      </c>
      <c r="BI65" s="37"/>
      <c r="BJ65" s="37"/>
      <c r="BK65" s="37"/>
      <c r="BL65" s="5"/>
    </row>
    <row r="66" spans="1:64" ht="47.25" hidden="1" customHeight="1" x14ac:dyDescent="0.25">
      <c r="A66" s="5">
        <v>41</v>
      </c>
      <c r="B66" s="5">
        <v>49</v>
      </c>
      <c r="C66" s="13" t="s">
        <v>163</v>
      </c>
      <c r="D66" s="13" t="s">
        <v>167</v>
      </c>
      <c r="E66" s="5" t="s">
        <v>102</v>
      </c>
      <c r="F66" s="5" t="s">
        <v>239</v>
      </c>
      <c r="G66" s="4"/>
      <c r="H66" s="4"/>
      <c r="I66" s="5"/>
      <c r="J66" s="5"/>
      <c r="K66" s="11"/>
      <c r="L66" s="11"/>
      <c r="M66" s="11"/>
      <c r="N66" s="11"/>
      <c r="O66" s="35"/>
      <c r="P66" s="11"/>
      <c r="Q66" s="35"/>
      <c r="R66" s="36"/>
      <c r="S66" s="36"/>
      <c r="T66" s="5">
        <v>100</v>
      </c>
      <c r="U66" s="5" t="s">
        <v>87</v>
      </c>
      <c r="V66" s="28">
        <f t="shared" si="153"/>
        <v>0</v>
      </c>
      <c r="W66" s="28">
        <f t="shared" si="154"/>
        <v>0</v>
      </c>
      <c r="X66" s="28">
        <f t="shared" si="155"/>
        <v>0</v>
      </c>
      <c r="Y66" s="28">
        <f>V66*95.2%</f>
        <v>0</v>
      </c>
      <c r="Z66" s="28">
        <f>V66*20%</f>
        <v>0</v>
      </c>
      <c r="AA66" s="28">
        <f t="shared" si="158"/>
        <v>0</v>
      </c>
      <c r="AB66" s="28">
        <f t="shared" si="159"/>
        <v>0</v>
      </c>
      <c r="AC66" s="29">
        <f t="shared" si="160"/>
        <v>0</v>
      </c>
      <c r="AD66" s="22">
        <v>1</v>
      </c>
      <c r="AE66" s="22" t="s">
        <v>87</v>
      </c>
      <c r="AF66" s="41">
        <f t="shared" si="161"/>
        <v>0</v>
      </c>
      <c r="AG66" s="41">
        <f t="shared" si="162"/>
        <v>0</v>
      </c>
      <c r="AH66" s="41">
        <f t="shared" si="163"/>
        <v>0</v>
      </c>
      <c r="AI66" s="41">
        <f t="shared" si="164"/>
        <v>0</v>
      </c>
      <c r="AJ66" s="41">
        <f t="shared" si="165"/>
        <v>0</v>
      </c>
      <c r="AK66" s="41">
        <f t="shared" si="166"/>
        <v>0</v>
      </c>
      <c r="AL66" s="41">
        <f t="shared" si="167"/>
        <v>0</v>
      </c>
      <c r="AM66" s="41">
        <f t="shared" si="168"/>
        <v>0</v>
      </c>
      <c r="AN66" s="22">
        <v>100</v>
      </c>
      <c r="AO66" s="22" t="s">
        <v>87</v>
      </c>
      <c r="AP66" s="94">
        <f t="shared" si="169"/>
        <v>0</v>
      </c>
      <c r="AQ66" s="94">
        <f t="shared" si="170"/>
        <v>0</v>
      </c>
      <c r="AR66" s="94">
        <f t="shared" si="171"/>
        <v>0</v>
      </c>
      <c r="AS66" s="94">
        <f t="shared" si="172"/>
        <v>0</v>
      </c>
      <c r="AT66" s="94">
        <f t="shared" si="173"/>
        <v>0</v>
      </c>
      <c r="AU66" s="94">
        <f t="shared" si="174"/>
        <v>0</v>
      </c>
      <c r="AV66" s="94">
        <f t="shared" si="175"/>
        <v>0</v>
      </c>
      <c r="AW66" s="94">
        <f t="shared" si="176"/>
        <v>0</v>
      </c>
      <c r="AX66" s="94" t="s">
        <v>128</v>
      </c>
      <c r="AY66" s="41">
        <f t="shared" si="184"/>
        <v>0</v>
      </c>
      <c r="AZ66" s="41">
        <f t="shared" si="185"/>
        <v>0</v>
      </c>
      <c r="BA66" s="41">
        <f t="shared" si="186"/>
        <v>0</v>
      </c>
      <c r="BB66" s="41">
        <f t="shared" si="187"/>
        <v>0</v>
      </c>
      <c r="BC66" s="41">
        <f t="shared" si="188"/>
        <v>0</v>
      </c>
      <c r="BD66" s="41">
        <f t="shared" si="189"/>
        <v>0</v>
      </c>
      <c r="BE66" s="41">
        <f t="shared" si="190"/>
        <v>0</v>
      </c>
      <c r="BF66" s="41">
        <f>SUM(AY66:BE66)</f>
        <v>0</v>
      </c>
      <c r="BG66" s="110">
        <f t="shared" si="21"/>
        <v>0</v>
      </c>
      <c r="BH66" s="97">
        <f t="shared" si="147"/>
        <v>0</v>
      </c>
      <c r="BI66" s="37"/>
      <c r="BJ66" s="37"/>
      <c r="BK66" s="37"/>
      <c r="BL66" s="5"/>
    </row>
    <row r="67" spans="1:64" ht="71.25" hidden="1" customHeight="1" x14ac:dyDescent="0.25">
      <c r="A67" s="5">
        <v>42</v>
      </c>
      <c r="B67" s="5">
        <v>50</v>
      </c>
      <c r="C67" s="13" t="s">
        <v>163</v>
      </c>
      <c r="D67" s="13" t="s">
        <v>167</v>
      </c>
      <c r="E67" s="5" t="s">
        <v>102</v>
      </c>
      <c r="F67" s="5" t="s">
        <v>240</v>
      </c>
      <c r="G67" s="4"/>
      <c r="H67" s="4"/>
      <c r="I67" s="5"/>
      <c r="J67" s="5"/>
      <c r="K67" s="11"/>
      <c r="L67" s="11"/>
      <c r="M67" s="11"/>
      <c r="N67" s="11"/>
      <c r="O67" s="35"/>
      <c r="P67" s="11"/>
      <c r="Q67" s="35"/>
      <c r="R67" s="36"/>
      <c r="S67" s="36"/>
      <c r="T67" s="5">
        <v>1</v>
      </c>
      <c r="U67" s="5" t="s">
        <v>88</v>
      </c>
      <c r="V67" s="28">
        <f t="shared" si="153"/>
        <v>0</v>
      </c>
      <c r="W67" s="28">
        <f t="shared" si="154"/>
        <v>0</v>
      </c>
      <c r="X67" s="28">
        <f t="shared" si="155"/>
        <v>0</v>
      </c>
      <c r="Y67" s="28">
        <f t="shared" si="156"/>
        <v>0</v>
      </c>
      <c r="Z67" s="28">
        <f t="shared" si="157"/>
        <v>0</v>
      </c>
      <c r="AA67" s="28">
        <f t="shared" si="158"/>
        <v>0</v>
      </c>
      <c r="AB67" s="28">
        <f t="shared" si="159"/>
        <v>0</v>
      </c>
      <c r="AC67" s="29">
        <f t="shared" si="160"/>
        <v>0</v>
      </c>
      <c r="AD67" s="22">
        <v>1</v>
      </c>
      <c r="AE67" s="22" t="s">
        <v>88</v>
      </c>
      <c r="AF67" s="41">
        <f t="shared" si="161"/>
        <v>0</v>
      </c>
      <c r="AG67" s="41">
        <f t="shared" si="162"/>
        <v>0</v>
      </c>
      <c r="AH67" s="41">
        <f t="shared" si="163"/>
        <v>0</v>
      </c>
      <c r="AI67" s="41">
        <f t="shared" si="164"/>
        <v>0</v>
      </c>
      <c r="AJ67" s="41">
        <f t="shared" si="165"/>
        <v>0</v>
      </c>
      <c r="AK67" s="41">
        <f t="shared" si="166"/>
        <v>0</v>
      </c>
      <c r="AL67" s="41">
        <f t="shared" si="167"/>
        <v>0</v>
      </c>
      <c r="AM67" s="41">
        <f t="shared" si="168"/>
        <v>0</v>
      </c>
      <c r="AN67" s="22">
        <v>1</v>
      </c>
      <c r="AO67" s="22" t="s">
        <v>88</v>
      </c>
      <c r="AP67" s="94">
        <f t="shared" si="169"/>
        <v>0</v>
      </c>
      <c r="AQ67" s="94">
        <f t="shared" si="170"/>
        <v>0</v>
      </c>
      <c r="AR67" s="94">
        <f t="shared" si="171"/>
        <v>0</v>
      </c>
      <c r="AS67" s="94">
        <f t="shared" si="172"/>
        <v>0</v>
      </c>
      <c r="AT67" s="94">
        <f t="shared" si="173"/>
        <v>0</v>
      </c>
      <c r="AU67" s="94">
        <f t="shared" si="174"/>
        <v>0</v>
      </c>
      <c r="AV67" s="94">
        <f t="shared" si="175"/>
        <v>0</v>
      </c>
      <c r="AW67" s="94">
        <f t="shared" si="176"/>
        <v>0</v>
      </c>
      <c r="AX67" s="94" t="s">
        <v>128</v>
      </c>
      <c r="AY67" s="41">
        <f t="shared" si="184"/>
        <v>0</v>
      </c>
      <c r="AZ67" s="41">
        <f t="shared" si="185"/>
        <v>0</v>
      </c>
      <c r="BA67" s="41">
        <f t="shared" si="186"/>
        <v>0</v>
      </c>
      <c r="BB67" s="41">
        <f t="shared" si="187"/>
        <v>0</v>
      </c>
      <c r="BC67" s="41">
        <f t="shared" si="188"/>
        <v>0</v>
      </c>
      <c r="BD67" s="41">
        <f t="shared" si="189"/>
        <v>0</v>
      </c>
      <c r="BE67" s="41">
        <f t="shared" si="190"/>
        <v>0</v>
      </c>
      <c r="BF67" s="41">
        <f t="shared" ref="BF67:BF70" si="191">SUM(AY67:BE67)</f>
        <v>0</v>
      </c>
      <c r="BG67" s="110">
        <f t="shared" si="21"/>
        <v>0</v>
      </c>
      <c r="BH67" s="97">
        <f t="shared" si="147"/>
        <v>0</v>
      </c>
      <c r="BI67" s="37"/>
      <c r="BJ67" s="37"/>
      <c r="BK67" s="37"/>
      <c r="BL67" s="5"/>
    </row>
    <row r="68" spans="1:64" ht="72.75" customHeight="1" x14ac:dyDescent="0.25">
      <c r="A68" s="5">
        <v>36</v>
      </c>
      <c r="B68" s="5">
        <v>26</v>
      </c>
      <c r="C68" s="13" t="s">
        <v>163</v>
      </c>
      <c r="D68" s="10" t="s">
        <v>165</v>
      </c>
      <c r="E68" s="10" t="s">
        <v>166</v>
      </c>
      <c r="F68" s="10" t="s">
        <v>241</v>
      </c>
      <c r="G68" s="4" t="s">
        <v>47</v>
      </c>
      <c r="H68" s="5" t="s">
        <v>48</v>
      </c>
      <c r="I68" s="5">
        <v>1</v>
      </c>
      <c r="J68" s="5" t="s">
        <v>49</v>
      </c>
      <c r="K68" s="11">
        <v>442.36</v>
      </c>
      <c r="L68" s="11">
        <v>1900.67</v>
      </c>
      <c r="M68" s="11"/>
      <c r="N68" s="11">
        <v>421.13</v>
      </c>
      <c r="O68" s="11">
        <v>88.47</v>
      </c>
      <c r="P68" s="11">
        <v>14.26</v>
      </c>
      <c r="Q68" s="11">
        <v>286.69</v>
      </c>
      <c r="R68" s="36">
        <f t="shared" si="152"/>
        <v>3153.5800000000004</v>
      </c>
      <c r="S68" s="36">
        <f t="shared" ref="S68:S72" si="192">R68/I68</f>
        <v>3153.5800000000004</v>
      </c>
      <c r="T68" s="5">
        <v>1</v>
      </c>
      <c r="U68" s="5" t="s">
        <v>49</v>
      </c>
      <c r="V68" s="28">
        <f t="shared" si="153"/>
        <v>319.2972882176</v>
      </c>
      <c r="W68" s="28">
        <f t="shared" si="154"/>
        <v>2165.0478561172995</v>
      </c>
      <c r="X68" s="28">
        <f t="shared" si="155"/>
        <v>0</v>
      </c>
      <c r="Y68" s="28">
        <f t="shared" si="156"/>
        <v>303.97101838315524</v>
      </c>
      <c r="Z68" s="28">
        <f t="shared" si="157"/>
        <v>63.859457643520003</v>
      </c>
      <c r="AA68" s="28">
        <f t="shared" si="158"/>
        <v>14.260878101807874</v>
      </c>
      <c r="AB68" s="28">
        <f t="shared" si="159"/>
        <v>286.64364984633829</v>
      </c>
      <c r="AC68" s="29">
        <f t="shared" si="160"/>
        <v>3153.0801483097207</v>
      </c>
      <c r="AD68" s="22">
        <v>1</v>
      </c>
      <c r="AE68" s="22" t="s">
        <v>49</v>
      </c>
      <c r="AF68" s="41">
        <f t="shared" si="161"/>
        <v>319.2972882176</v>
      </c>
      <c r="AG68" s="41">
        <f t="shared" si="162"/>
        <v>2165.0478561172995</v>
      </c>
      <c r="AH68" s="41">
        <f t="shared" si="163"/>
        <v>0</v>
      </c>
      <c r="AI68" s="41">
        <f t="shared" si="164"/>
        <v>303.97101838315524</v>
      </c>
      <c r="AJ68" s="41">
        <f t="shared" si="165"/>
        <v>63.859457643520003</v>
      </c>
      <c r="AK68" s="41">
        <f t="shared" si="166"/>
        <v>14.260878101807874</v>
      </c>
      <c r="AL68" s="41">
        <f t="shared" si="167"/>
        <v>286.64364984633829</v>
      </c>
      <c r="AM68" s="41">
        <f t="shared" si="168"/>
        <v>3153.0801483097207</v>
      </c>
      <c r="AN68" s="94">
        <v>0</v>
      </c>
      <c r="AO68" s="22" t="s">
        <v>49</v>
      </c>
      <c r="AP68" s="94">
        <f t="shared" si="169"/>
        <v>0</v>
      </c>
      <c r="AQ68" s="94">
        <f t="shared" si="170"/>
        <v>0</v>
      </c>
      <c r="AR68" s="94">
        <f t="shared" si="171"/>
        <v>0</v>
      </c>
      <c r="AS68" s="94">
        <f t="shared" si="172"/>
        <v>0</v>
      </c>
      <c r="AT68" s="94">
        <f t="shared" si="173"/>
        <v>0</v>
      </c>
      <c r="AU68" s="94">
        <f t="shared" si="174"/>
        <v>0</v>
      </c>
      <c r="AV68" s="94">
        <f t="shared" si="175"/>
        <v>0</v>
      </c>
      <c r="AW68" s="94">
        <f t="shared" si="176"/>
        <v>0</v>
      </c>
      <c r="AX68" s="94" t="s">
        <v>128</v>
      </c>
      <c r="AY68" s="41">
        <f>AP68*1</f>
        <v>0</v>
      </c>
      <c r="AZ68" s="41">
        <f t="shared" si="185"/>
        <v>0</v>
      </c>
      <c r="BA68" s="41">
        <f t="shared" si="186"/>
        <v>0</v>
      </c>
      <c r="BB68" s="41">
        <f t="shared" si="187"/>
        <v>0</v>
      </c>
      <c r="BC68" s="41">
        <f t="shared" si="188"/>
        <v>0</v>
      </c>
      <c r="BD68" s="41">
        <f t="shared" si="189"/>
        <v>0</v>
      </c>
      <c r="BE68" s="41">
        <f t="shared" si="190"/>
        <v>0</v>
      </c>
      <c r="BF68" s="41">
        <f t="shared" si="191"/>
        <v>0</v>
      </c>
      <c r="BG68" s="110">
        <f t="shared" si="21"/>
        <v>0</v>
      </c>
      <c r="BH68" s="97">
        <f t="shared" si="147"/>
        <v>0</v>
      </c>
      <c r="BI68" s="37"/>
      <c r="BJ68" s="37"/>
      <c r="BK68" s="37"/>
      <c r="BL68" s="5"/>
    </row>
    <row r="69" spans="1:64" ht="84" customHeight="1" x14ac:dyDescent="0.25">
      <c r="A69" s="5">
        <v>37</v>
      </c>
      <c r="B69" s="5">
        <v>27</v>
      </c>
      <c r="C69" s="13" t="s">
        <v>163</v>
      </c>
      <c r="D69" s="10" t="s">
        <v>165</v>
      </c>
      <c r="E69" s="10" t="s">
        <v>166</v>
      </c>
      <c r="F69" s="5" t="s">
        <v>242</v>
      </c>
      <c r="G69" s="4" t="s">
        <v>50</v>
      </c>
      <c r="H69" s="5" t="s">
        <v>51</v>
      </c>
      <c r="I69" s="5">
        <v>100</v>
      </c>
      <c r="J69" s="3" t="s">
        <v>46</v>
      </c>
      <c r="K69" s="35">
        <v>74094</v>
      </c>
      <c r="L69" s="35">
        <v>77150.679999999993</v>
      </c>
      <c r="M69" s="35"/>
      <c r="N69" s="35">
        <v>70537.490000000005</v>
      </c>
      <c r="O69" s="35">
        <v>14818.8</v>
      </c>
      <c r="P69" s="35">
        <v>1183</v>
      </c>
      <c r="Q69" s="35">
        <v>23778.400000000001</v>
      </c>
      <c r="R69" s="36">
        <f t="shared" si="152"/>
        <v>261562.36999999997</v>
      </c>
      <c r="S69" s="36">
        <f>R69/I69</f>
        <v>2615.6236999999996</v>
      </c>
      <c r="T69" s="5">
        <v>100</v>
      </c>
      <c r="U69" s="3" t="s">
        <v>46</v>
      </c>
      <c r="V69" s="28">
        <f t="shared" si="153"/>
        <v>53481.35743104</v>
      </c>
      <c r="W69" s="28">
        <f t="shared" si="154"/>
        <v>87882.122794589173</v>
      </c>
      <c r="X69" s="28">
        <f t="shared" si="155"/>
        <v>0</v>
      </c>
      <c r="Y69" s="28">
        <f t="shared" si="156"/>
        <v>50914.252274350081</v>
      </c>
      <c r="Z69" s="28">
        <f t="shared" si="157"/>
        <v>10696.271486208001</v>
      </c>
      <c r="AA69" s="28">
        <f t="shared" si="158"/>
        <v>1014.8700199309362</v>
      </c>
      <c r="AB69" s="28">
        <f t="shared" si="159"/>
        <v>20398.88740061182</v>
      </c>
      <c r="AC69" s="29">
        <f t="shared" si="160"/>
        <v>224387.76140673002</v>
      </c>
      <c r="AD69" s="22">
        <v>1</v>
      </c>
      <c r="AE69" s="94" t="s">
        <v>46</v>
      </c>
      <c r="AF69" s="41">
        <f t="shared" si="161"/>
        <v>534.81357431039999</v>
      </c>
      <c r="AG69" s="41">
        <f t="shared" si="162"/>
        <v>878.82122794589168</v>
      </c>
      <c r="AH69" s="41">
        <f t="shared" si="163"/>
        <v>0</v>
      </c>
      <c r="AI69" s="41">
        <f t="shared" si="164"/>
        <v>509.14252274350082</v>
      </c>
      <c r="AJ69" s="41">
        <f t="shared" si="165"/>
        <v>106.96271486208001</v>
      </c>
      <c r="AK69" s="41">
        <f t="shared" si="166"/>
        <v>10.148700199309362</v>
      </c>
      <c r="AL69" s="41">
        <f t="shared" si="167"/>
        <v>203.98887400611821</v>
      </c>
      <c r="AM69" s="41">
        <f t="shared" si="168"/>
        <v>2243.8776140673003</v>
      </c>
      <c r="AN69" s="94">
        <v>0</v>
      </c>
      <c r="AO69" s="94" t="s">
        <v>46</v>
      </c>
      <c r="AP69" s="94">
        <f t="shared" si="169"/>
        <v>0</v>
      </c>
      <c r="AQ69" s="94">
        <f t="shared" si="170"/>
        <v>0</v>
      </c>
      <c r="AR69" s="94">
        <f t="shared" si="171"/>
        <v>0</v>
      </c>
      <c r="AS69" s="94">
        <f t="shared" si="172"/>
        <v>0</v>
      </c>
      <c r="AT69" s="94">
        <f t="shared" si="173"/>
        <v>0</v>
      </c>
      <c r="AU69" s="94">
        <f t="shared" si="174"/>
        <v>0</v>
      </c>
      <c r="AV69" s="94">
        <f t="shared" si="175"/>
        <v>0</v>
      </c>
      <c r="AW69" s="94">
        <f t="shared" si="176"/>
        <v>0</v>
      </c>
      <c r="AX69" s="94" t="s">
        <v>128</v>
      </c>
      <c r="AY69" s="41">
        <f>AP69*1</f>
        <v>0</v>
      </c>
      <c r="AZ69" s="41">
        <f t="shared" si="185"/>
        <v>0</v>
      </c>
      <c r="BA69" s="41">
        <f t="shared" si="186"/>
        <v>0</v>
      </c>
      <c r="BB69" s="41">
        <f t="shared" si="187"/>
        <v>0</v>
      </c>
      <c r="BC69" s="41">
        <f t="shared" si="188"/>
        <v>0</v>
      </c>
      <c r="BD69" s="41">
        <f t="shared" si="189"/>
        <v>0</v>
      </c>
      <c r="BE69" s="41">
        <f t="shared" si="190"/>
        <v>0</v>
      </c>
      <c r="BF69" s="41">
        <f t="shared" si="191"/>
        <v>0</v>
      </c>
      <c r="BG69" s="110">
        <v>0.12</v>
      </c>
      <c r="BH69" s="97">
        <f t="shared" si="147"/>
        <v>0</v>
      </c>
      <c r="BI69" s="37"/>
      <c r="BJ69" s="37"/>
      <c r="BK69" s="37"/>
      <c r="BL69" s="5"/>
    </row>
    <row r="70" spans="1:64" ht="52.5" hidden="1" customHeight="1" x14ac:dyDescent="0.25">
      <c r="A70" s="5">
        <v>43</v>
      </c>
      <c r="B70" s="5">
        <v>28</v>
      </c>
      <c r="C70" s="13" t="s">
        <v>163</v>
      </c>
      <c r="D70" s="10" t="s">
        <v>165</v>
      </c>
      <c r="E70" s="10" t="s">
        <v>166</v>
      </c>
      <c r="F70" s="5"/>
      <c r="G70" s="4"/>
      <c r="H70" s="5"/>
      <c r="I70" s="5"/>
      <c r="J70" s="3"/>
      <c r="K70" s="35"/>
      <c r="L70" s="35"/>
      <c r="M70" s="35"/>
      <c r="N70" s="35"/>
      <c r="O70" s="35"/>
      <c r="P70" s="35"/>
      <c r="Q70" s="35"/>
      <c r="R70" s="36"/>
      <c r="S70" s="36"/>
      <c r="T70" s="5">
        <v>1</v>
      </c>
      <c r="U70" s="3" t="s">
        <v>52</v>
      </c>
      <c r="V70" s="28">
        <f t="shared" si="153"/>
        <v>0</v>
      </c>
      <c r="W70" s="28">
        <f t="shared" si="154"/>
        <v>0</v>
      </c>
      <c r="X70" s="28">
        <f t="shared" si="155"/>
        <v>0</v>
      </c>
      <c r="Y70" s="28">
        <f t="shared" si="156"/>
        <v>0</v>
      </c>
      <c r="Z70" s="28">
        <f t="shared" si="157"/>
        <v>0</v>
      </c>
      <c r="AA70" s="28">
        <f t="shared" si="158"/>
        <v>0</v>
      </c>
      <c r="AB70" s="28">
        <f t="shared" si="159"/>
        <v>0</v>
      </c>
      <c r="AC70" s="29">
        <f t="shared" si="160"/>
        <v>0</v>
      </c>
      <c r="AD70" s="22">
        <v>1</v>
      </c>
      <c r="AE70" s="94" t="s">
        <v>52</v>
      </c>
      <c r="AF70" s="41">
        <f t="shared" si="161"/>
        <v>0</v>
      </c>
      <c r="AG70" s="41">
        <f t="shared" si="162"/>
        <v>0</v>
      </c>
      <c r="AH70" s="41">
        <f t="shared" si="163"/>
        <v>0</v>
      </c>
      <c r="AI70" s="41">
        <f t="shared" si="164"/>
        <v>0</v>
      </c>
      <c r="AJ70" s="41">
        <f t="shared" si="165"/>
        <v>0</v>
      </c>
      <c r="AK70" s="41">
        <f t="shared" si="166"/>
        <v>0</v>
      </c>
      <c r="AL70" s="41">
        <f t="shared" si="167"/>
        <v>0</v>
      </c>
      <c r="AM70" s="41">
        <f t="shared" si="168"/>
        <v>0</v>
      </c>
      <c r="AN70" s="94">
        <v>1</v>
      </c>
      <c r="AO70" s="94" t="s">
        <v>52</v>
      </c>
      <c r="AP70" s="94">
        <f t="shared" si="169"/>
        <v>0</v>
      </c>
      <c r="AQ70" s="94">
        <f t="shared" si="170"/>
        <v>0</v>
      </c>
      <c r="AR70" s="94">
        <f t="shared" si="171"/>
        <v>0</v>
      </c>
      <c r="AS70" s="94">
        <f t="shared" si="172"/>
        <v>0</v>
      </c>
      <c r="AT70" s="94">
        <f t="shared" si="173"/>
        <v>0</v>
      </c>
      <c r="AU70" s="94">
        <f t="shared" si="174"/>
        <v>0</v>
      </c>
      <c r="AV70" s="94">
        <f t="shared" si="175"/>
        <v>0</v>
      </c>
      <c r="AW70" s="94">
        <f t="shared" si="176"/>
        <v>0</v>
      </c>
      <c r="AX70" s="94" t="s">
        <v>128</v>
      </c>
      <c r="AY70" s="41">
        <f>AP70*1</f>
        <v>0</v>
      </c>
      <c r="AZ70" s="41">
        <f t="shared" si="185"/>
        <v>0</v>
      </c>
      <c r="BA70" s="41">
        <f t="shared" si="186"/>
        <v>0</v>
      </c>
      <c r="BB70" s="41">
        <f t="shared" si="187"/>
        <v>0</v>
      </c>
      <c r="BC70" s="41">
        <f t="shared" si="188"/>
        <v>0</v>
      </c>
      <c r="BD70" s="41">
        <f t="shared" si="189"/>
        <v>0</v>
      </c>
      <c r="BE70" s="41">
        <f t="shared" si="190"/>
        <v>0</v>
      </c>
      <c r="BF70" s="41">
        <f t="shared" si="191"/>
        <v>0</v>
      </c>
      <c r="BG70" s="110">
        <f t="shared" si="21"/>
        <v>0</v>
      </c>
      <c r="BH70" s="97">
        <f t="shared" si="147"/>
        <v>0</v>
      </c>
      <c r="BI70" s="37"/>
      <c r="BJ70" s="37"/>
      <c r="BK70" s="37"/>
      <c r="BL70" s="5"/>
    </row>
    <row r="71" spans="1:64" s="23" customFormat="1" ht="41.25" customHeight="1" x14ac:dyDescent="0.25">
      <c r="A71" s="12">
        <v>38</v>
      </c>
      <c r="B71" s="21">
        <v>1</v>
      </c>
      <c r="C71" s="86" t="s">
        <v>163</v>
      </c>
      <c r="D71" s="87" t="s">
        <v>165</v>
      </c>
      <c r="E71" s="86" t="s">
        <v>100</v>
      </c>
      <c r="F71" s="86" t="s">
        <v>243</v>
      </c>
      <c r="G71" s="86" t="s">
        <v>138</v>
      </c>
      <c r="H71" s="86" t="s">
        <v>139</v>
      </c>
      <c r="I71" s="21">
        <v>100</v>
      </c>
      <c r="J71" s="21" t="s">
        <v>140</v>
      </c>
      <c r="K71" s="47">
        <v>2630.34</v>
      </c>
      <c r="L71" s="47">
        <v>3335.7</v>
      </c>
      <c r="M71" s="47"/>
      <c r="N71" s="47">
        <v>2504.08</v>
      </c>
      <c r="O71" s="47">
        <v>526.07000000000005</v>
      </c>
      <c r="P71" s="47">
        <v>44.98</v>
      </c>
      <c r="Q71" s="47">
        <v>904.12</v>
      </c>
      <c r="R71" s="76">
        <f t="shared" si="152"/>
        <v>9945.2899999999991</v>
      </c>
      <c r="S71" s="76">
        <f>R71/I71</f>
        <v>99.452899999999985</v>
      </c>
      <c r="T71" s="21">
        <v>100</v>
      </c>
      <c r="U71" s="21" t="s">
        <v>140</v>
      </c>
      <c r="V71" s="28">
        <f t="shared" si="153"/>
        <v>1898.5903542143999</v>
      </c>
      <c r="W71" s="28">
        <f t="shared" si="154"/>
        <v>3799.6864966829994</v>
      </c>
      <c r="X71" s="28">
        <f t="shared" si="155"/>
        <v>0</v>
      </c>
      <c r="Y71" s="28">
        <f t="shared" si="156"/>
        <v>1807.4580172121089</v>
      </c>
      <c r="Z71" s="28">
        <f t="shared" si="157"/>
        <v>379.71807084288002</v>
      </c>
      <c r="AA71" s="28">
        <f t="shared" si="158"/>
        <v>39.427264694761945</v>
      </c>
      <c r="AB71" s="28">
        <f t="shared" si="159"/>
        <v>792.48802036471511</v>
      </c>
      <c r="AC71" s="29">
        <f t="shared" si="160"/>
        <v>8717.3682240118651</v>
      </c>
      <c r="AD71" s="22">
        <v>1</v>
      </c>
      <c r="AE71" s="22" t="s">
        <v>140</v>
      </c>
      <c r="AF71" s="41">
        <f t="shared" si="161"/>
        <v>18.985903542143998</v>
      </c>
      <c r="AG71" s="41">
        <f t="shared" si="162"/>
        <v>37.996864966829996</v>
      </c>
      <c r="AH71" s="41">
        <f t="shared" si="163"/>
        <v>0</v>
      </c>
      <c r="AI71" s="41">
        <f t="shared" si="164"/>
        <v>18.074580172121088</v>
      </c>
      <c r="AJ71" s="41">
        <f t="shared" si="165"/>
        <v>3.7971807084288001</v>
      </c>
      <c r="AK71" s="41">
        <f t="shared" si="166"/>
        <v>0.39427264694761943</v>
      </c>
      <c r="AL71" s="41">
        <f t="shared" si="167"/>
        <v>7.9248802036471515</v>
      </c>
      <c r="AM71" s="41">
        <f t="shared" si="168"/>
        <v>87.173682240118652</v>
      </c>
      <c r="AN71" s="22">
        <v>0</v>
      </c>
      <c r="AO71" s="22" t="s">
        <v>140</v>
      </c>
      <c r="AP71" s="94">
        <f t="shared" si="169"/>
        <v>0</v>
      </c>
      <c r="AQ71" s="94">
        <f t="shared" si="170"/>
        <v>0</v>
      </c>
      <c r="AR71" s="94">
        <f t="shared" si="171"/>
        <v>0</v>
      </c>
      <c r="AS71" s="94">
        <f t="shared" si="172"/>
        <v>0</v>
      </c>
      <c r="AT71" s="94">
        <f t="shared" si="173"/>
        <v>0</v>
      </c>
      <c r="AU71" s="94">
        <f t="shared" si="174"/>
        <v>0</v>
      </c>
      <c r="AV71" s="94">
        <f t="shared" si="175"/>
        <v>0</v>
      </c>
      <c r="AW71" s="94">
        <f t="shared" si="176"/>
        <v>0</v>
      </c>
      <c r="AX71" s="22" t="s">
        <v>153</v>
      </c>
      <c r="AY71" s="41">
        <f>AP71*1*12</f>
        <v>0</v>
      </c>
      <c r="AZ71" s="41">
        <f t="shared" ref="AZ71:BE71" si="193">AQ71*1*12</f>
        <v>0</v>
      </c>
      <c r="BA71" s="41">
        <f t="shared" si="193"/>
        <v>0</v>
      </c>
      <c r="BB71" s="41">
        <f t="shared" si="193"/>
        <v>0</v>
      </c>
      <c r="BC71" s="41">
        <f t="shared" si="193"/>
        <v>0</v>
      </c>
      <c r="BD71" s="41">
        <f t="shared" si="193"/>
        <v>0</v>
      </c>
      <c r="BE71" s="41">
        <f t="shared" si="193"/>
        <v>0</v>
      </c>
      <c r="BF71" s="41">
        <f>SUM(AY71:BE71)</f>
        <v>0</v>
      </c>
      <c r="BG71" s="110">
        <f t="shared" si="21"/>
        <v>0</v>
      </c>
      <c r="BH71" s="97">
        <f t="shared" si="147"/>
        <v>0</v>
      </c>
      <c r="BI71" s="77"/>
      <c r="BJ71" s="77"/>
      <c r="BK71" s="77"/>
      <c r="BL71" s="21"/>
    </row>
    <row r="72" spans="1:64" ht="156.75" customHeight="1" x14ac:dyDescent="0.25">
      <c r="A72" s="5">
        <v>39</v>
      </c>
      <c r="B72" s="5">
        <v>30</v>
      </c>
      <c r="C72" s="13" t="s">
        <v>163</v>
      </c>
      <c r="D72" s="10" t="s">
        <v>165</v>
      </c>
      <c r="E72" s="9" t="s">
        <v>100</v>
      </c>
      <c r="F72" s="5" t="s">
        <v>253</v>
      </c>
      <c r="G72" s="4" t="s">
        <v>53</v>
      </c>
      <c r="H72" s="5" t="s">
        <v>57</v>
      </c>
      <c r="I72" s="4">
        <v>1</v>
      </c>
      <c r="J72" s="4" t="s">
        <v>54</v>
      </c>
      <c r="K72" s="11">
        <v>681.48</v>
      </c>
      <c r="L72" s="11">
        <v>685.3</v>
      </c>
      <c r="M72" s="11"/>
      <c r="N72" s="11">
        <v>648.77</v>
      </c>
      <c r="O72" s="35">
        <v>136.30000000000001</v>
      </c>
      <c r="P72" s="11">
        <v>10.76</v>
      </c>
      <c r="Q72" s="35">
        <v>216.26</v>
      </c>
      <c r="R72" s="36">
        <f>SUM(K72:Q72)</f>
        <v>2378.87</v>
      </c>
      <c r="S72" s="36">
        <f t="shared" si="192"/>
        <v>2378.87</v>
      </c>
      <c r="T72" s="4">
        <v>1</v>
      </c>
      <c r="U72" s="4" t="s">
        <v>54</v>
      </c>
      <c r="V72" s="28">
        <f t="shared" si="153"/>
        <v>491.89509895679993</v>
      </c>
      <c r="W72" s="28">
        <f t="shared" si="154"/>
        <v>780.62330430699978</v>
      </c>
      <c r="X72" s="28">
        <f t="shared" si="155"/>
        <v>0</v>
      </c>
      <c r="Y72" s="28">
        <f t="shared" si="156"/>
        <v>468.28413420687355</v>
      </c>
      <c r="Z72" s="28">
        <f t="shared" si="157"/>
        <v>98.379019791359994</v>
      </c>
      <c r="AA72" s="28">
        <f t="shared" si="158"/>
        <v>9.1959077863101655</v>
      </c>
      <c r="AB72" s="28">
        <f t="shared" si="159"/>
        <v>184.83774650483434</v>
      </c>
      <c r="AC72" s="29">
        <f t="shared" si="160"/>
        <v>2033.2152115531776</v>
      </c>
      <c r="AD72" s="7">
        <v>1</v>
      </c>
      <c r="AE72" s="7" t="s">
        <v>54</v>
      </c>
      <c r="AF72" s="41">
        <f t="shared" si="161"/>
        <v>491.89509895679993</v>
      </c>
      <c r="AG72" s="41">
        <f t="shared" si="162"/>
        <v>780.62330430699978</v>
      </c>
      <c r="AH72" s="41">
        <f t="shared" si="163"/>
        <v>0</v>
      </c>
      <c r="AI72" s="41">
        <f t="shared" si="164"/>
        <v>468.28413420687355</v>
      </c>
      <c r="AJ72" s="41">
        <f t="shared" si="165"/>
        <v>98.379019791359994</v>
      </c>
      <c r="AK72" s="41">
        <f t="shared" si="166"/>
        <v>9.1959077863101655</v>
      </c>
      <c r="AL72" s="41">
        <f t="shared" si="167"/>
        <v>184.83774650483434</v>
      </c>
      <c r="AM72" s="41">
        <f t="shared" si="168"/>
        <v>2033.2152115531776</v>
      </c>
      <c r="AN72" s="94">
        <v>0</v>
      </c>
      <c r="AO72" s="7" t="s">
        <v>54</v>
      </c>
      <c r="AP72" s="94">
        <f t="shared" si="169"/>
        <v>0</v>
      </c>
      <c r="AQ72" s="94">
        <f t="shared" si="170"/>
        <v>0</v>
      </c>
      <c r="AR72" s="94">
        <f t="shared" si="171"/>
        <v>0</v>
      </c>
      <c r="AS72" s="94">
        <f t="shared" si="172"/>
        <v>0</v>
      </c>
      <c r="AT72" s="94">
        <f t="shared" si="173"/>
        <v>0</v>
      </c>
      <c r="AU72" s="94">
        <f t="shared" si="174"/>
        <v>0</v>
      </c>
      <c r="AV72" s="94">
        <f t="shared" si="175"/>
        <v>0</v>
      </c>
      <c r="AW72" s="94">
        <f t="shared" si="176"/>
        <v>0</v>
      </c>
      <c r="AX72" s="94" t="s">
        <v>128</v>
      </c>
      <c r="AY72" s="41">
        <f>AP72*1</f>
        <v>0</v>
      </c>
      <c r="AZ72" s="41">
        <f t="shared" ref="AZ72:BE72" si="194">AQ72*1</f>
        <v>0</v>
      </c>
      <c r="BA72" s="41">
        <f t="shared" si="194"/>
        <v>0</v>
      </c>
      <c r="BB72" s="41">
        <f t="shared" si="194"/>
        <v>0</v>
      </c>
      <c r="BC72" s="41">
        <f t="shared" si="194"/>
        <v>0</v>
      </c>
      <c r="BD72" s="41">
        <f t="shared" si="194"/>
        <v>0</v>
      </c>
      <c r="BE72" s="41">
        <f t="shared" si="194"/>
        <v>0</v>
      </c>
      <c r="BF72" s="41">
        <f>SUM(AY72:BE72)</f>
        <v>0</v>
      </c>
      <c r="BG72" s="110">
        <v>0.06</v>
      </c>
      <c r="BH72" s="97">
        <f t="shared" si="147"/>
        <v>0</v>
      </c>
      <c r="BI72" s="37"/>
      <c r="BJ72" s="37"/>
      <c r="BK72" s="37"/>
      <c r="BL72" s="5"/>
    </row>
    <row r="73" spans="1:64" s="75" customFormat="1" hidden="1" x14ac:dyDescent="0.25">
      <c r="A73" s="71"/>
      <c r="B73" s="71"/>
      <c r="C73" s="71"/>
      <c r="D73" s="71"/>
      <c r="E73" s="71"/>
      <c r="F73" s="71"/>
      <c r="G73" s="124" t="s">
        <v>182</v>
      </c>
      <c r="H73" s="124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72"/>
      <c r="T73" s="85"/>
      <c r="U73" s="85"/>
      <c r="V73" s="74"/>
      <c r="W73" s="74"/>
      <c r="X73" s="74"/>
      <c r="Y73" s="74"/>
      <c r="Z73" s="74"/>
      <c r="AA73" s="74"/>
      <c r="AB73" s="74"/>
      <c r="AC73" s="74"/>
      <c r="AD73" s="93"/>
      <c r="AE73" s="93"/>
      <c r="AF73" s="74"/>
      <c r="AG73" s="74"/>
      <c r="AH73" s="74"/>
      <c r="AI73" s="74"/>
      <c r="AJ73" s="74"/>
      <c r="AK73" s="74"/>
      <c r="AL73" s="74"/>
      <c r="AM73" s="74"/>
      <c r="AN73" s="92"/>
      <c r="AO73" s="93"/>
      <c r="AP73" s="97"/>
      <c r="AQ73" s="97"/>
      <c r="AR73" s="97"/>
      <c r="AS73" s="97"/>
      <c r="AT73" s="97"/>
      <c r="AU73" s="97"/>
      <c r="AV73" s="97"/>
      <c r="AW73" s="97"/>
      <c r="AX73" s="97"/>
      <c r="AY73" s="96">
        <f t="shared" ref="AY73:BE73" si="195">AY74+AY75</f>
        <v>0</v>
      </c>
      <c r="AZ73" s="96">
        <f t="shared" si="195"/>
        <v>0</v>
      </c>
      <c r="BA73" s="96">
        <f t="shared" si="195"/>
        <v>0</v>
      </c>
      <c r="BB73" s="96">
        <f t="shared" si="195"/>
        <v>0</v>
      </c>
      <c r="BC73" s="96">
        <f t="shared" si="195"/>
        <v>0</v>
      </c>
      <c r="BD73" s="96"/>
      <c r="BE73" s="96">
        <f t="shared" si="195"/>
        <v>0</v>
      </c>
      <c r="BF73" s="96">
        <f>BF74+BF75</f>
        <v>0</v>
      </c>
      <c r="BG73" s="110">
        <f t="shared" ref="BG73:BG82" si="196">BF73/12/$AN$2</f>
        <v>0</v>
      </c>
      <c r="BH73" s="97">
        <f t="shared" si="147"/>
        <v>0</v>
      </c>
      <c r="BI73" s="74"/>
      <c r="BJ73" s="74"/>
      <c r="BK73" s="74"/>
      <c r="BL73" s="71"/>
    </row>
    <row r="74" spans="1:64" ht="87" hidden="1" customHeight="1" x14ac:dyDescent="0.25">
      <c r="A74" s="5">
        <v>50</v>
      </c>
      <c r="B74" s="5">
        <v>55</v>
      </c>
      <c r="C74" s="5" t="s">
        <v>172</v>
      </c>
      <c r="D74" s="5" t="s">
        <v>170</v>
      </c>
      <c r="E74" s="5" t="s">
        <v>104</v>
      </c>
      <c r="F74" s="5" t="s">
        <v>244</v>
      </c>
      <c r="G74" s="5" t="s">
        <v>247</v>
      </c>
      <c r="H74" s="5"/>
      <c r="I74" s="5">
        <v>100</v>
      </c>
      <c r="J74" s="5" t="s">
        <v>118</v>
      </c>
      <c r="K74" s="11"/>
      <c r="L74" s="11"/>
      <c r="M74" s="11"/>
      <c r="N74" s="11"/>
      <c r="O74" s="11"/>
      <c r="P74" s="11"/>
      <c r="Q74" s="11"/>
      <c r="R74" s="36"/>
      <c r="S74" s="36"/>
      <c r="T74" s="5"/>
      <c r="U74" s="5"/>
      <c r="V74" s="3"/>
      <c r="W74" s="3"/>
      <c r="X74" s="3"/>
      <c r="Y74" s="3"/>
      <c r="Z74" s="3"/>
      <c r="AA74" s="3"/>
      <c r="AB74" s="3"/>
      <c r="AC74" s="34"/>
      <c r="AD74" s="22"/>
      <c r="AE74" s="22"/>
      <c r="AF74" s="34"/>
      <c r="AG74" s="34"/>
      <c r="AH74" s="34"/>
      <c r="AI74" s="34"/>
      <c r="AJ74" s="34"/>
      <c r="AK74" s="34"/>
      <c r="AL74" s="34"/>
      <c r="AM74" s="34"/>
      <c r="AN74" s="22"/>
      <c r="AO74" s="22" t="s">
        <v>118</v>
      </c>
      <c r="AP74" s="94"/>
      <c r="AQ74" s="94"/>
      <c r="AR74" s="94"/>
      <c r="AS74" s="94"/>
      <c r="AT74" s="94"/>
      <c r="AU74" s="94"/>
      <c r="AV74" s="94"/>
      <c r="AW74" s="94"/>
      <c r="AX74" s="94"/>
      <c r="AY74" s="41"/>
      <c r="AZ74" s="41"/>
      <c r="BA74" s="41"/>
      <c r="BB74" s="41"/>
      <c r="BC74" s="41"/>
      <c r="BD74" s="41"/>
      <c r="BE74" s="41"/>
      <c r="BF74" s="41"/>
      <c r="BG74" s="110">
        <f t="shared" si="196"/>
        <v>0</v>
      </c>
      <c r="BH74" s="97">
        <f t="shared" si="147"/>
        <v>0</v>
      </c>
      <c r="BI74" s="3"/>
      <c r="BJ74" s="3"/>
      <c r="BK74" s="3"/>
      <c r="BL74" s="5"/>
    </row>
    <row r="75" spans="1:64" ht="78" hidden="1" customHeight="1" x14ac:dyDescent="0.25">
      <c r="A75" s="5">
        <v>51</v>
      </c>
      <c r="B75" s="5">
        <v>56</v>
      </c>
      <c r="C75" s="5" t="s">
        <v>172</v>
      </c>
      <c r="D75" s="5" t="s">
        <v>170</v>
      </c>
      <c r="E75" s="5" t="s">
        <v>105</v>
      </c>
      <c r="F75" s="5" t="s">
        <v>245</v>
      </c>
      <c r="G75" s="5" t="s">
        <v>246</v>
      </c>
      <c r="H75" s="5" t="s">
        <v>254</v>
      </c>
      <c r="I75" s="5">
        <v>100</v>
      </c>
      <c r="J75" s="5" t="s">
        <v>118</v>
      </c>
      <c r="K75" s="11"/>
      <c r="L75" s="11"/>
      <c r="M75" s="11"/>
      <c r="N75" s="11"/>
      <c r="O75" s="11"/>
      <c r="P75" s="11"/>
      <c r="Q75" s="11"/>
      <c r="R75" s="36"/>
      <c r="S75" s="36"/>
      <c r="T75" s="5"/>
      <c r="U75" s="5"/>
      <c r="V75" s="3"/>
      <c r="W75" s="3"/>
      <c r="X75" s="3"/>
      <c r="Y75" s="3"/>
      <c r="Z75" s="3"/>
      <c r="AA75" s="3"/>
      <c r="AB75" s="3"/>
      <c r="AC75" s="34"/>
      <c r="AD75" s="22"/>
      <c r="AE75" s="22"/>
      <c r="AF75" s="34"/>
      <c r="AG75" s="34"/>
      <c r="AH75" s="34"/>
      <c r="AI75" s="34"/>
      <c r="AJ75" s="34"/>
      <c r="AK75" s="34"/>
      <c r="AL75" s="34"/>
      <c r="AM75" s="34"/>
      <c r="AN75" s="22"/>
      <c r="AO75" s="22" t="s">
        <v>118</v>
      </c>
      <c r="AP75" s="94"/>
      <c r="AQ75" s="94"/>
      <c r="AR75" s="94"/>
      <c r="AS75" s="94"/>
      <c r="AT75" s="94"/>
      <c r="AU75" s="94"/>
      <c r="AV75" s="94"/>
      <c r="AW75" s="94"/>
      <c r="AX75" s="94"/>
      <c r="AY75" s="41"/>
      <c r="AZ75" s="41"/>
      <c r="BA75" s="41"/>
      <c r="BB75" s="41"/>
      <c r="BC75" s="41"/>
      <c r="BD75" s="41"/>
      <c r="BE75" s="41"/>
      <c r="BF75" s="41"/>
      <c r="BG75" s="110">
        <f t="shared" si="196"/>
        <v>0</v>
      </c>
      <c r="BH75" s="97">
        <f t="shared" si="147"/>
        <v>0</v>
      </c>
      <c r="BI75" s="3"/>
      <c r="BJ75" s="3"/>
      <c r="BK75" s="3"/>
      <c r="BL75" s="5"/>
    </row>
    <row r="76" spans="1:64" s="75" customFormat="1" hidden="1" x14ac:dyDescent="0.25">
      <c r="A76" s="71"/>
      <c r="B76" s="71"/>
      <c r="C76" s="71"/>
      <c r="D76" s="71"/>
      <c r="E76" s="71"/>
      <c r="F76" s="71"/>
      <c r="G76" s="124" t="s">
        <v>260</v>
      </c>
      <c r="H76" s="124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4"/>
      <c r="W76" s="74"/>
      <c r="X76" s="74"/>
      <c r="Y76" s="74"/>
      <c r="Z76" s="74"/>
      <c r="AA76" s="74"/>
      <c r="AB76" s="74"/>
      <c r="AC76" s="74"/>
      <c r="AD76" s="80"/>
      <c r="AE76" s="80"/>
      <c r="AF76" s="74"/>
      <c r="AG76" s="74"/>
      <c r="AH76" s="74"/>
      <c r="AI76" s="74"/>
      <c r="AJ76" s="74"/>
      <c r="AK76" s="74"/>
      <c r="AL76" s="74"/>
      <c r="AM76" s="74"/>
      <c r="AN76" s="92"/>
      <c r="AO76" s="80"/>
      <c r="AP76" s="97"/>
      <c r="AQ76" s="97"/>
      <c r="AR76" s="97"/>
      <c r="AS76" s="97"/>
      <c r="AT76" s="97"/>
      <c r="AU76" s="97"/>
      <c r="AV76" s="97"/>
      <c r="AW76" s="97"/>
      <c r="AX76" s="97"/>
      <c r="AY76" s="96">
        <f t="shared" ref="AY76:BE76" si="197">AY77</f>
        <v>0</v>
      </c>
      <c r="AZ76" s="96">
        <f t="shared" si="197"/>
        <v>0</v>
      </c>
      <c r="BA76" s="96">
        <f t="shared" si="197"/>
        <v>0</v>
      </c>
      <c r="BB76" s="96">
        <f t="shared" si="197"/>
        <v>0</v>
      </c>
      <c r="BC76" s="96">
        <f t="shared" si="197"/>
        <v>0</v>
      </c>
      <c r="BD76" s="96">
        <f t="shared" si="197"/>
        <v>0</v>
      </c>
      <c r="BE76" s="96">
        <f t="shared" si="197"/>
        <v>0</v>
      </c>
      <c r="BF76" s="96">
        <f>BF77</f>
        <v>0</v>
      </c>
      <c r="BG76" s="110">
        <f t="shared" si="196"/>
        <v>0</v>
      </c>
      <c r="BH76" s="97">
        <f t="shared" si="147"/>
        <v>0</v>
      </c>
      <c r="BI76" s="74"/>
      <c r="BJ76" s="74"/>
      <c r="BK76" s="74"/>
      <c r="BL76" s="71"/>
    </row>
    <row r="77" spans="1:64" ht="78" hidden="1" customHeight="1" x14ac:dyDescent="0.25">
      <c r="A77" s="5">
        <v>46</v>
      </c>
      <c r="B77" s="5">
        <v>57</v>
      </c>
      <c r="C77" s="5" t="s">
        <v>172</v>
      </c>
      <c r="D77" s="5" t="s">
        <v>170</v>
      </c>
      <c r="E77" s="5" t="s">
        <v>106</v>
      </c>
      <c r="F77" s="5"/>
      <c r="G77" s="5"/>
      <c r="H77" s="5"/>
      <c r="I77" s="5"/>
      <c r="J77" s="5"/>
      <c r="K77" s="11"/>
      <c r="L77" s="11"/>
      <c r="M77" s="11"/>
      <c r="N77" s="11"/>
      <c r="O77" s="11"/>
      <c r="P77" s="11"/>
      <c r="Q77" s="11"/>
      <c r="R77" s="36"/>
      <c r="S77" s="36"/>
      <c r="T77" s="5">
        <v>10000</v>
      </c>
      <c r="U77" s="5" t="s">
        <v>94</v>
      </c>
      <c r="V77" s="28">
        <f>((K77*0.64)*106.7%)*105.7%</f>
        <v>0</v>
      </c>
      <c r="W77" s="28">
        <f>((L77*1.01)*106.7%)*105.7%</f>
        <v>0</v>
      </c>
      <c r="X77" s="28">
        <f>((M77*0.83)*106.7%)*105.7%</f>
        <v>0</v>
      </c>
      <c r="Y77" s="28">
        <f>V77*95.2%</f>
        <v>0</v>
      </c>
      <c r="Z77" s="28">
        <f>V77*20%</f>
        <v>0</v>
      </c>
      <c r="AA77" s="28">
        <f>(V77+W77+X77+Y77+Z77)*0.5%</f>
        <v>0</v>
      </c>
      <c r="AB77" s="28">
        <f>(V77+W77+X77+Y77+Z77+AA77)*10%</f>
        <v>0</v>
      </c>
      <c r="AC77" s="29">
        <f>SUM(V77:AB77)</f>
        <v>0</v>
      </c>
      <c r="AD77" s="22">
        <v>1</v>
      </c>
      <c r="AE77" s="22" t="s">
        <v>94</v>
      </c>
      <c r="AF77" s="41">
        <f>V77/T77</f>
        <v>0</v>
      </c>
      <c r="AG77" s="41">
        <f>W77/T77</f>
        <v>0</v>
      </c>
      <c r="AH77" s="41">
        <f>X77/T77</f>
        <v>0</v>
      </c>
      <c r="AI77" s="41">
        <f>Y77/T77</f>
        <v>0</v>
      </c>
      <c r="AJ77" s="41">
        <f>Z77/T77</f>
        <v>0</v>
      </c>
      <c r="AK77" s="41">
        <f>AA77/T77</f>
        <v>0</v>
      </c>
      <c r="AL77" s="41">
        <f>AB77/T77</f>
        <v>0</v>
      </c>
      <c r="AM77" s="41">
        <f>AC77/T77</f>
        <v>0</v>
      </c>
      <c r="AN77" s="22">
        <v>50</v>
      </c>
      <c r="AO77" s="22" t="s">
        <v>94</v>
      </c>
      <c r="AP77" s="94">
        <f>AN77*AF77</f>
        <v>0</v>
      </c>
      <c r="AQ77" s="94">
        <f>AN77*AG77</f>
        <v>0</v>
      </c>
      <c r="AR77" s="94">
        <f>AN77*AH77</f>
        <v>0</v>
      </c>
      <c r="AS77" s="94">
        <f>AN77*AI77</f>
        <v>0</v>
      </c>
      <c r="AT77" s="94">
        <f>AN77*AJ77</f>
        <v>0</v>
      </c>
      <c r="AU77" s="94">
        <f>AN77*AK77</f>
        <v>0</v>
      </c>
      <c r="AV77" s="94">
        <f>AN77*AL77</f>
        <v>0</v>
      </c>
      <c r="AW77" s="94">
        <f>SUM(AP77:AV77)</f>
        <v>0</v>
      </c>
      <c r="AX77" s="94" t="s">
        <v>156</v>
      </c>
      <c r="AY77" s="41">
        <f>AP77*2*4*4</f>
        <v>0</v>
      </c>
      <c r="AZ77" s="41">
        <f t="shared" ref="AZ77:BE77" si="198">AQ77*2*4*4</f>
        <v>0</v>
      </c>
      <c r="BA77" s="41">
        <f t="shared" si="198"/>
        <v>0</v>
      </c>
      <c r="BB77" s="41">
        <f t="shared" si="198"/>
        <v>0</v>
      </c>
      <c r="BC77" s="41">
        <f t="shared" si="198"/>
        <v>0</v>
      </c>
      <c r="BD77" s="41">
        <f t="shared" si="198"/>
        <v>0</v>
      </c>
      <c r="BE77" s="41">
        <f t="shared" si="198"/>
        <v>0</v>
      </c>
      <c r="BF77" s="41">
        <f>SUM(AY77:BE77)</f>
        <v>0</v>
      </c>
      <c r="BG77" s="110">
        <f t="shared" si="196"/>
        <v>0</v>
      </c>
      <c r="BH77" s="97">
        <f t="shared" si="147"/>
        <v>0</v>
      </c>
      <c r="BI77" s="3" t="e">
        <f>AW77/$AW$90*100</f>
        <v>#DIV/0!</v>
      </c>
      <c r="BJ77" s="3" t="e">
        <f>AV77/#REF!*100</f>
        <v>#REF!</v>
      </c>
      <c r="BK77" s="3" t="e">
        <f>BI77-BJ77</f>
        <v>#DIV/0!</v>
      </c>
      <c r="BL77" s="5">
        <v>2805</v>
      </c>
    </row>
    <row r="78" spans="1:64" s="75" customFormat="1" hidden="1" x14ac:dyDescent="0.25">
      <c r="A78" s="71"/>
      <c r="B78" s="71"/>
      <c r="C78" s="71"/>
      <c r="D78" s="71"/>
      <c r="E78" s="71"/>
      <c r="F78" s="71"/>
      <c r="G78" s="124" t="s">
        <v>261</v>
      </c>
      <c r="H78" s="124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4"/>
      <c r="W78" s="74"/>
      <c r="X78" s="74"/>
      <c r="Y78" s="74"/>
      <c r="Z78" s="74"/>
      <c r="AA78" s="74"/>
      <c r="AB78" s="74"/>
      <c r="AC78" s="74"/>
      <c r="AD78" s="80"/>
      <c r="AE78" s="80"/>
      <c r="AF78" s="74"/>
      <c r="AG78" s="74"/>
      <c r="AH78" s="74"/>
      <c r="AI78" s="74"/>
      <c r="AJ78" s="74"/>
      <c r="AK78" s="74"/>
      <c r="AL78" s="74"/>
      <c r="AM78" s="74"/>
      <c r="AN78" s="92"/>
      <c r="AO78" s="80"/>
      <c r="AP78" s="97"/>
      <c r="AQ78" s="97"/>
      <c r="AR78" s="97"/>
      <c r="AS78" s="97"/>
      <c r="AT78" s="97"/>
      <c r="AU78" s="97"/>
      <c r="AV78" s="97"/>
      <c r="AW78" s="97"/>
      <c r="AX78" s="97"/>
      <c r="AY78" s="96">
        <f t="shared" ref="AY78:BE78" si="199">AY79</f>
        <v>0</v>
      </c>
      <c r="AZ78" s="96">
        <f t="shared" si="199"/>
        <v>0</v>
      </c>
      <c r="BA78" s="96">
        <f t="shared" si="199"/>
        <v>0</v>
      </c>
      <c r="BB78" s="96">
        <f t="shared" si="199"/>
        <v>0</v>
      </c>
      <c r="BC78" s="96">
        <f t="shared" si="199"/>
        <v>0</v>
      </c>
      <c r="BD78" s="96">
        <f t="shared" si="199"/>
        <v>0</v>
      </c>
      <c r="BE78" s="96">
        <f t="shared" si="199"/>
        <v>0</v>
      </c>
      <c r="BF78" s="96">
        <f>BF79</f>
        <v>0</v>
      </c>
      <c r="BG78" s="110">
        <f t="shared" si="196"/>
        <v>0</v>
      </c>
      <c r="BH78" s="97">
        <f t="shared" si="147"/>
        <v>0</v>
      </c>
      <c r="BI78" s="74"/>
      <c r="BJ78" s="74"/>
      <c r="BK78" s="74"/>
      <c r="BL78" s="71"/>
    </row>
    <row r="79" spans="1:64" ht="40.5" hidden="1" customHeight="1" x14ac:dyDescent="0.25">
      <c r="A79" s="5">
        <v>47</v>
      </c>
      <c r="B79" s="5">
        <v>58</v>
      </c>
      <c r="C79" s="5" t="s">
        <v>172</v>
      </c>
      <c r="D79" s="5" t="s">
        <v>170</v>
      </c>
      <c r="E79" s="5" t="s">
        <v>124</v>
      </c>
      <c r="F79" s="5"/>
      <c r="G79" s="5"/>
      <c r="H79" s="5"/>
      <c r="I79" s="5"/>
      <c r="J79" s="5"/>
      <c r="K79" s="11"/>
      <c r="L79" s="11"/>
      <c r="M79" s="11"/>
      <c r="N79" s="11"/>
      <c r="O79" s="11"/>
      <c r="P79" s="11"/>
      <c r="Q79" s="11"/>
      <c r="R79" s="36"/>
      <c r="S79" s="36"/>
      <c r="T79" s="5">
        <v>100</v>
      </c>
      <c r="U79" s="5" t="s">
        <v>26</v>
      </c>
      <c r="V79" s="28">
        <f>((K79*0.64)*106.7%)*105.7%</f>
        <v>0</v>
      </c>
      <c r="W79" s="28">
        <f>((L79*1.01)*106.7%)*105.7%</f>
        <v>0</v>
      </c>
      <c r="X79" s="28">
        <f>((M79*0.83)*106.7%)*105.7%</f>
        <v>0</v>
      </c>
      <c r="Y79" s="28">
        <f>V79*95.2%</f>
        <v>0</v>
      </c>
      <c r="Z79" s="28">
        <f>V79*20%</f>
        <v>0</v>
      </c>
      <c r="AA79" s="28">
        <f>(V79+W79+X79+Y79+Z79)*0.5%</f>
        <v>0</v>
      </c>
      <c r="AB79" s="28">
        <f>(V79+W79+X79+Y79+Z79+AA79)*10%</f>
        <v>0</v>
      </c>
      <c r="AC79" s="29">
        <f>SUM(V79:AB79)</f>
        <v>0</v>
      </c>
      <c r="AD79" s="22">
        <v>1</v>
      </c>
      <c r="AE79" s="22" t="s">
        <v>26</v>
      </c>
      <c r="AF79" s="41">
        <f>V79/T79</f>
        <v>0</v>
      </c>
      <c r="AG79" s="41">
        <f>W79/T79</f>
        <v>0</v>
      </c>
      <c r="AH79" s="41">
        <f>X79/T79</f>
        <v>0</v>
      </c>
      <c r="AI79" s="41">
        <f>Y79/T79</f>
        <v>0</v>
      </c>
      <c r="AJ79" s="41">
        <f>Z79/T79</f>
        <v>0</v>
      </c>
      <c r="AK79" s="41">
        <f>AA79/T79</f>
        <v>0</v>
      </c>
      <c r="AL79" s="41">
        <f>AB79/T79</f>
        <v>0</v>
      </c>
      <c r="AM79" s="41">
        <f>AC79/T79</f>
        <v>0</v>
      </c>
      <c r="AN79" s="22">
        <v>50</v>
      </c>
      <c r="AO79" s="22" t="s">
        <v>26</v>
      </c>
      <c r="AP79" s="94">
        <f>AN79*AF79</f>
        <v>0</v>
      </c>
      <c r="AQ79" s="94">
        <f>AN79*AG79</f>
        <v>0</v>
      </c>
      <c r="AR79" s="94">
        <f>AN79*AH79</f>
        <v>0</v>
      </c>
      <c r="AS79" s="94">
        <f>AN79*AI79</f>
        <v>0</v>
      </c>
      <c r="AT79" s="94">
        <f>AN79*AJ79</f>
        <v>0</v>
      </c>
      <c r="AU79" s="94">
        <f>AN79*AK79</f>
        <v>0</v>
      </c>
      <c r="AV79" s="94">
        <f>AN79*AL79</f>
        <v>0</v>
      </c>
      <c r="AW79" s="94">
        <f>SUM(AP79:AV79)</f>
        <v>0</v>
      </c>
      <c r="AX79" s="94" t="s">
        <v>156</v>
      </c>
      <c r="AY79" s="41">
        <f>AP79*2*4*4</f>
        <v>0</v>
      </c>
      <c r="AZ79" s="41">
        <f t="shared" ref="AZ79:BE79" si="200">AQ79*2*4*4</f>
        <v>0</v>
      </c>
      <c r="BA79" s="41">
        <f t="shared" si="200"/>
        <v>0</v>
      </c>
      <c r="BB79" s="41">
        <f t="shared" si="200"/>
        <v>0</v>
      </c>
      <c r="BC79" s="41">
        <f t="shared" si="200"/>
        <v>0</v>
      </c>
      <c r="BD79" s="41">
        <f t="shared" si="200"/>
        <v>0</v>
      </c>
      <c r="BE79" s="41">
        <f t="shared" si="200"/>
        <v>0</v>
      </c>
      <c r="BF79" s="41">
        <f>SUM(AY79:BE79)</f>
        <v>0</v>
      </c>
      <c r="BG79" s="110">
        <f t="shared" si="196"/>
        <v>0</v>
      </c>
      <c r="BH79" s="97">
        <f t="shared" si="147"/>
        <v>0</v>
      </c>
      <c r="BI79" s="3" t="e">
        <f>AW79/$AW$90*100</f>
        <v>#DIV/0!</v>
      </c>
      <c r="BJ79" s="3" t="e">
        <f>AV79/#REF!*100</f>
        <v>#REF!</v>
      </c>
      <c r="BK79" s="3" t="e">
        <f>BI79-BJ79</f>
        <v>#DIV/0!</v>
      </c>
      <c r="BL79" s="5">
        <v>2805</v>
      </c>
    </row>
    <row r="80" spans="1:64" s="75" customFormat="1" ht="15.75" hidden="1" customHeight="1" x14ac:dyDescent="0.25">
      <c r="A80" s="71"/>
      <c r="B80" s="71"/>
      <c r="C80" s="71"/>
      <c r="D80" s="71"/>
      <c r="E80" s="71"/>
      <c r="F80" s="71"/>
      <c r="G80" s="124" t="s">
        <v>262</v>
      </c>
      <c r="H80" s="124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4"/>
      <c r="W80" s="74"/>
      <c r="X80" s="74"/>
      <c r="Y80" s="74"/>
      <c r="Z80" s="74"/>
      <c r="AA80" s="74"/>
      <c r="AB80" s="74"/>
      <c r="AC80" s="74"/>
      <c r="AD80" s="80"/>
      <c r="AE80" s="80"/>
      <c r="AF80" s="74"/>
      <c r="AG80" s="74"/>
      <c r="AH80" s="74"/>
      <c r="AI80" s="74"/>
      <c r="AJ80" s="74"/>
      <c r="AK80" s="74"/>
      <c r="AL80" s="74"/>
      <c r="AM80" s="74"/>
      <c r="AN80" s="92"/>
      <c r="AO80" s="80"/>
      <c r="AP80" s="97"/>
      <c r="AQ80" s="97"/>
      <c r="AR80" s="97"/>
      <c r="AS80" s="97"/>
      <c r="AT80" s="97"/>
      <c r="AU80" s="97"/>
      <c r="AV80" s="97"/>
      <c r="AW80" s="97"/>
      <c r="AX80" s="97"/>
      <c r="AY80" s="96">
        <f>AY81+AY82</f>
        <v>0</v>
      </c>
      <c r="AZ80" s="96">
        <f t="shared" ref="AZ80:BE80" si="201">AZ81+AZ82</f>
        <v>0</v>
      </c>
      <c r="BA80" s="96">
        <f t="shared" si="201"/>
        <v>0</v>
      </c>
      <c r="BB80" s="96">
        <f t="shared" si="201"/>
        <v>0</v>
      </c>
      <c r="BC80" s="96">
        <f t="shared" si="201"/>
        <v>0</v>
      </c>
      <c r="BD80" s="96">
        <f t="shared" si="201"/>
        <v>0</v>
      </c>
      <c r="BE80" s="96">
        <f t="shared" si="201"/>
        <v>0</v>
      </c>
      <c r="BF80" s="96">
        <f>BF81+BF82</f>
        <v>0</v>
      </c>
      <c r="BG80" s="110">
        <f t="shared" si="196"/>
        <v>0</v>
      </c>
      <c r="BH80" s="97">
        <f t="shared" si="147"/>
        <v>0</v>
      </c>
      <c r="BI80" s="74"/>
      <c r="BJ80" s="74"/>
      <c r="BK80" s="74"/>
      <c r="BL80" s="71"/>
    </row>
    <row r="81" spans="1:64" ht="48.75" hidden="1" customHeight="1" x14ac:dyDescent="0.25">
      <c r="A81" s="5">
        <v>48</v>
      </c>
      <c r="B81" s="5">
        <v>59</v>
      </c>
      <c r="C81" s="5" t="s">
        <v>172</v>
      </c>
      <c r="D81" s="5" t="s">
        <v>170</v>
      </c>
      <c r="E81" s="5" t="s">
        <v>107</v>
      </c>
      <c r="F81" s="5"/>
      <c r="G81" s="5"/>
      <c r="H81" s="5"/>
      <c r="I81" s="5"/>
      <c r="J81" s="5"/>
      <c r="K81" s="11"/>
      <c r="L81" s="11"/>
      <c r="M81" s="11"/>
      <c r="N81" s="11"/>
      <c r="O81" s="11"/>
      <c r="P81" s="11"/>
      <c r="Q81" s="11"/>
      <c r="R81" s="46"/>
      <c r="S81" s="36"/>
      <c r="T81" s="5">
        <v>100</v>
      </c>
      <c r="U81" s="5" t="s">
        <v>26</v>
      </c>
      <c r="V81" s="28">
        <f>((K81*0.64)*106.7%)*105.7%</f>
        <v>0</v>
      </c>
      <c r="W81" s="28">
        <f>((L81*1.01)*106.7%)*105.7%</f>
        <v>0</v>
      </c>
      <c r="X81" s="28">
        <f>((M81*0.83)*106.7%)*105.7%</f>
        <v>0</v>
      </c>
      <c r="Y81" s="28">
        <f>V81*95.2%</f>
        <v>0</v>
      </c>
      <c r="Z81" s="28">
        <f>V81*20%</f>
        <v>0</v>
      </c>
      <c r="AA81" s="28">
        <f>(V81+W81+X81+Y81+Z81)*0.5%</f>
        <v>0</v>
      </c>
      <c r="AB81" s="28">
        <f>(V81+W81+X81+Y81+Z81+AA81)*10%</f>
        <v>0</v>
      </c>
      <c r="AC81" s="29">
        <f>SUM(V81:AB81)</f>
        <v>0</v>
      </c>
      <c r="AD81" s="22">
        <v>1</v>
      </c>
      <c r="AE81" s="22" t="s">
        <v>26</v>
      </c>
      <c r="AF81" s="41">
        <f>V81/T81</f>
        <v>0</v>
      </c>
      <c r="AG81" s="41">
        <f>W81/T81</f>
        <v>0</v>
      </c>
      <c r="AH81" s="41">
        <f>X81/T81</f>
        <v>0</v>
      </c>
      <c r="AI81" s="41">
        <f>Y81/T81</f>
        <v>0</v>
      </c>
      <c r="AJ81" s="41">
        <f>Z81/T81</f>
        <v>0</v>
      </c>
      <c r="AK81" s="41">
        <f>AA81/T81</f>
        <v>0</v>
      </c>
      <c r="AL81" s="41">
        <f>AB81/T81</f>
        <v>0</v>
      </c>
      <c r="AM81" s="41">
        <f>AC81/T81</f>
        <v>0</v>
      </c>
      <c r="AN81" s="22">
        <v>50</v>
      </c>
      <c r="AO81" s="22" t="s">
        <v>26</v>
      </c>
      <c r="AP81" s="94">
        <f>AN81*AF81</f>
        <v>0</v>
      </c>
      <c r="AQ81" s="94">
        <f>AN81*AG81</f>
        <v>0</v>
      </c>
      <c r="AR81" s="94">
        <f>AN81*AH81</f>
        <v>0</v>
      </c>
      <c r="AS81" s="94">
        <f>AN81*AI81</f>
        <v>0</v>
      </c>
      <c r="AT81" s="94">
        <f>AN81*AJ81</f>
        <v>0</v>
      </c>
      <c r="AU81" s="94">
        <f>AN81*AK81</f>
        <v>0</v>
      </c>
      <c r="AV81" s="94">
        <f>AN81*AL81</f>
        <v>0</v>
      </c>
      <c r="AW81" s="94">
        <f>SUM(AP81:AV81)</f>
        <v>0</v>
      </c>
      <c r="AX81" s="94" t="s">
        <v>129</v>
      </c>
      <c r="AY81" s="41">
        <f>AP81*2</f>
        <v>0</v>
      </c>
      <c r="AZ81" s="41">
        <f t="shared" ref="AZ81:BE81" si="202">AQ81*2</f>
        <v>0</v>
      </c>
      <c r="BA81" s="41">
        <f t="shared" si="202"/>
        <v>0</v>
      </c>
      <c r="BB81" s="41">
        <f t="shared" si="202"/>
        <v>0</v>
      </c>
      <c r="BC81" s="41">
        <f t="shared" si="202"/>
        <v>0</v>
      </c>
      <c r="BD81" s="41">
        <f t="shared" si="202"/>
        <v>0</v>
      </c>
      <c r="BE81" s="41">
        <f t="shared" si="202"/>
        <v>0</v>
      </c>
      <c r="BF81" s="41">
        <f>SUM(AY81:BE81)</f>
        <v>0</v>
      </c>
      <c r="BG81" s="110">
        <f t="shared" si="196"/>
        <v>0</v>
      </c>
      <c r="BH81" s="97">
        <f t="shared" si="147"/>
        <v>0</v>
      </c>
      <c r="BI81" s="3" t="e">
        <f>AW81/$AW$90*100</f>
        <v>#DIV/0!</v>
      </c>
      <c r="BJ81" s="3" t="e">
        <f>AV81/#REF!*100</f>
        <v>#REF!</v>
      </c>
      <c r="BK81" s="3" t="e">
        <f>BI81-BJ81</f>
        <v>#DIV/0!</v>
      </c>
      <c r="BL81" s="5">
        <v>2805</v>
      </c>
    </row>
    <row r="82" spans="1:64" ht="41.25" hidden="1" customHeight="1" x14ac:dyDescent="0.25">
      <c r="A82" s="5">
        <v>51</v>
      </c>
      <c r="B82" s="5">
        <v>60</v>
      </c>
      <c r="C82" s="5" t="s">
        <v>172</v>
      </c>
      <c r="D82" s="5" t="s">
        <v>170</v>
      </c>
      <c r="E82" s="5" t="s">
        <v>107</v>
      </c>
      <c r="F82" s="5"/>
      <c r="G82" s="5"/>
      <c r="H82" s="5"/>
      <c r="I82" s="5"/>
      <c r="J82" s="5"/>
      <c r="K82" s="11"/>
      <c r="L82" s="11"/>
      <c r="M82" s="11"/>
      <c r="N82" s="11"/>
      <c r="O82" s="48"/>
      <c r="P82" s="11"/>
      <c r="Q82" s="48"/>
      <c r="R82" s="46"/>
      <c r="S82" s="36"/>
      <c r="T82" s="5">
        <v>100</v>
      </c>
      <c r="U82" s="5" t="s">
        <v>26</v>
      </c>
      <c r="V82" s="28">
        <f>((K82*0.64)*106.7%)*105.7%</f>
        <v>0</v>
      </c>
      <c r="W82" s="28">
        <f>((L82*1.01)*106.7%)*105.7%</f>
        <v>0</v>
      </c>
      <c r="X82" s="28">
        <f>((M82*0.83)*106.7%)*105.7%</f>
        <v>0</v>
      </c>
      <c r="Y82" s="28">
        <f>V82*95.2%</f>
        <v>0</v>
      </c>
      <c r="Z82" s="28">
        <f>V82*20%</f>
        <v>0</v>
      </c>
      <c r="AA82" s="28">
        <f>(V82+W82+X82+Y82+Z82)*0.5%</f>
        <v>0</v>
      </c>
      <c r="AB82" s="28">
        <f>(V82+W82+X82+Y82+Z82+AA82)*10%</f>
        <v>0</v>
      </c>
      <c r="AC82" s="29">
        <f>SUM(V82:AB82)</f>
        <v>0</v>
      </c>
      <c r="AD82" s="22">
        <v>1</v>
      </c>
      <c r="AE82" s="22" t="s">
        <v>26</v>
      </c>
      <c r="AF82" s="41">
        <f>V82/T82</f>
        <v>0</v>
      </c>
      <c r="AG82" s="41">
        <f>W82/T82</f>
        <v>0</v>
      </c>
      <c r="AH82" s="41">
        <f>X82/T82</f>
        <v>0</v>
      </c>
      <c r="AI82" s="41">
        <f>Y82/T82</f>
        <v>0</v>
      </c>
      <c r="AJ82" s="41">
        <f>Z82/T82</f>
        <v>0</v>
      </c>
      <c r="AK82" s="41">
        <f>AA82/T82</f>
        <v>0</v>
      </c>
      <c r="AL82" s="41">
        <f>AB82/T82</f>
        <v>0</v>
      </c>
      <c r="AM82" s="41">
        <f>AC82/T82</f>
        <v>0</v>
      </c>
      <c r="AN82" s="22">
        <v>4</v>
      </c>
      <c r="AO82" s="22" t="s">
        <v>26</v>
      </c>
      <c r="AP82" s="94">
        <f>AN82*AF82</f>
        <v>0</v>
      </c>
      <c r="AQ82" s="94">
        <f>AN82*AG82</f>
        <v>0</v>
      </c>
      <c r="AR82" s="94">
        <f>AN82*AH82</f>
        <v>0</v>
      </c>
      <c r="AS82" s="94">
        <f>AN82*AI82</f>
        <v>0</v>
      </c>
      <c r="AT82" s="94">
        <f>AN82*AJ82</f>
        <v>0</v>
      </c>
      <c r="AU82" s="94">
        <f>AN82*AK82</f>
        <v>0</v>
      </c>
      <c r="AV82" s="94">
        <f>AN82*AL82</f>
        <v>0</v>
      </c>
      <c r="AW82" s="94">
        <f>SUM(AP82:AV82)</f>
        <v>0</v>
      </c>
      <c r="AX82" s="94" t="s">
        <v>156</v>
      </c>
      <c r="AY82" s="41">
        <f>AP82*2*4*4</f>
        <v>0</v>
      </c>
      <c r="AZ82" s="41">
        <f t="shared" ref="AZ82:BE82" si="203">AQ82*2*4*4</f>
        <v>0</v>
      </c>
      <c r="BA82" s="41">
        <f t="shared" si="203"/>
        <v>0</v>
      </c>
      <c r="BB82" s="41">
        <f t="shared" si="203"/>
        <v>0</v>
      </c>
      <c r="BC82" s="41">
        <f t="shared" si="203"/>
        <v>0</v>
      </c>
      <c r="BD82" s="41">
        <f t="shared" si="203"/>
        <v>0</v>
      </c>
      <c r="BE82" s="41">
        <f t="shared" si="203"/>
        <v>0</v>
      </c>
      <c r="BF82" s="41">
        <f>SUM(AY82:BE82)</f>
        <v>0</v>
      </c>
      <c r="BG82" s="110">
        <f t="shared" si="196"/>
        <v>0</v>
      </c>
      <c r="BH82" s="97">
        <f t="shared" si="147"/>
        <v>0</v>
      </c>
      <c r="BI82" s="3" t="e">
        <f>AW82/$AW$90*100</f>
        <v>#DIV/0!</v>
      </c>
      <c r="BJ82" s="3" t="e">
        <f>AV82/#REF!*100</f>
        <v>#REF!</v>
      </c>
      <c r="BK82" s="3" t="e">
        <f>BI82-BJ82</f>
        <v>#DIV/0!</v>
      </c>
      <c r="BL82" s="5">
        <v>2805</v>
      </c>
    </row>
    <row r="83" spans="1:64" s="118" customFormat="1" ht="49.5" customHeight="1" x14ac:dyDescent="0.25">
      <c r="A83" s="117" t="s">
        <v>317</v>
      </c>
      <c r="F83" s="119"/>
      <c r="G83" s="119"/>
      <c r="H83" s="120"/>
      <c r="AN83" s="119"/>
      <c r="AO83" s="119"/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43">
        <f>BG84+BG85+BG86+BG87</f>
        <v>7.05</v>
      </c>
      <c r="BH83" s="119"/>
    </row>
    <row r="84" spans="1:64" s="43" customFormat="1" ht="60.75" customHeight="1" x14ac:dyDescent="0.25">
      <c r="A84" s="108">
        <v>40</v>
      </c>
      <c r="B84" s="108"/>
      <c r="C84" s="108"/>
      <c r="D84" s="108"/>
      <c r="E84" s="108"/>
      <c r="F84" s="108"/>
      <c r="G84" s="116"/>
      <c r="H84" s="116" t="s">
        <v>318</v>
      </c>
      <c r="I84" s="108"/>
      <c r="J84" s="108"/>
      <c r="K84" s="108"/>
      <c r="L84" s="108"/>
      <c r="M84" s="108"/>
      <c r="N84" s="108"/>
      <c r="O84" s="111"/>
      <c r="P84" s="108"/>
      <c r="Q84" s="111"/>
      <c r="R84" s="112"/>
      <c r="S84" s="113"/>
      <c r="T84" s="108"/>
      <c r="U84" s="108"/>
      <c r="V84" s="114"/>
      <c r="W84" s="114"/>
      <c r="X84" s="114"/>
      <c r="Y84" s="114"/>
      <c r="Z84" s="114"/>
      <c r="AA84" s="114"/>
      <c r="AB84" s="114"/>
      <c r="AC84" s="115"/>
      <c r="AD84" s="7"/>
      <c r="AE84" s="7"/>
      <c r="AF84" s="110"/>
      <c r="AG84" s="110"/>
      <c r="AH84" s="110"/>
      <c r="AI84" s="110"/>
      <c r="AJ84" s="110"/>
      <c r="AK84" s="110"/>
      <c r="AL84" s="110"/>
      <c r="AM84" s="110"/>
      <c r="AN84" s="7"/>
      <c r="AO84" s="7" t="s">
        <v>10</v>
      </c>
      <c r="AP84" s="106"/>
      <c r="AQ84" s="106"/>
      <c r="AR84" s="106"/>
      <c r="AS84" s="106"/>
      <c r="AT84" s="106"/>
      <c r="AU84" s="106"/>
      <c r="AV84" s="106"/>
      <c r="AW84" s="106"/>
      <c r="AX84" s="106" t="s">
        <v>315</v>
      </c>
      <c r="AY84" s="110"/>
      <c r="AZ84" s="110"/>
      <c r="BA84" s="110"/>
      <c r="BB84" s="110"/>
      <c r="BC84" s="110"/>
      <c r="BD84" s="110"/>
      <c r="BE84" s="110"/>
      <c r="BF84" s="110"/>
      <c r="BG84" s="110">
        <v>0.91</v>
      </c>
      <c r="BH84" s="106"/>
      <c r="BI84" s="42"/>
      <c r="BJ84" s="42"/>
      <c r="BK84" s="42"/>
      <c r="BL84" s="108"/>
    </row>
    <row r="85" spans="1:64" s="43" customFormat="1" ht="60.75" customHeight="1" x14ac:dyDescent="0.25">
      <c r="A85" s="108">
        <v>41</v>
      </c>
      <c r="B85" s="108"/>
      <c r="C85" s="108"/>
      <c r="D85" s="108"/>
      <c r="E85" s="108"/>
      <c r="F85" s="108"/>
      <c r="G85" s="116"/>
      <c r="H85" s="116" t="s">
        <v>320</v>
      </c>
      <c r="I85" s="108"/>
      <c r="J85" s="108"/>
      <c r="K85" s="108"/>
      <c r="L85" s="108"/>
      <c r="M85" s="108"/>
      <c r="N85" s="108"/>
      <c r="O85" s="111"/>
      <c r="P85" s="108"/>
      <c r="Q85" s="111"/>
      <c r="R85" s="112"/>
      <c r="S85" s="113"/>
      <c r="T85" s="108"/>
      <c r="U85" s="108"/>
      <c r="V85" s="114"/>
      <c r="W85" s="114"/>
      <c r="X85" s="114"/>
      <c r="Y85" s="114"/>
      <c r="Z85" s="114"/>
      <c r="AA85" s="114"/>
      <c r="AB85" s="114"/>
      <c r="AC85" s="115"/>
      <c r="AD85" s="7"/>
      <c r="AE85" s="7"/>
      <c r="AF85" s="110"/>
      <c r="AG85" s="110"/>
      <c r="AH85" s="110"/>
      <c r="AI85" s="110"/>
      <c r="AJ85" s="110"/>
      <c r="AK85" s="110"/>
      <c r="AL85" s="110"/>
      <c r="AM85" s="110"/>
      <c r="AN85" s="7"/>
      <c r="AO85" s="7"/>
      <c r="AP85" s="106"/>
      <c r="AQ85" s="106"/>
      <c r="AR85" s="106"/>
      <c r="AS85" s="106"/>
      <c r="AT85" s="106"/>
      <c r="AU85" s="106"/>
      <c r="AV85" s="106"/>
      <c r="AW85" s="106"/>
      <c r="AX85" s="106" t="s">
        <v>319</v>
      </c>
      <c r="AY85" s="110"/>
      <c r="AZ85" s="110"/>
      <c r="BA85" s="110"/>
      <c r="BB85" s="110"/>
      <c r="BC85" s="110"/>
      <c r="BD85" s="110"/>
      <c r="BE85" s="110"/>
      <c r="BF85" s="110"/>
      <c r="BG85" s="110">
        <v>0.89</v>
      </c>
      <c r="BH85" s="106"/>
      <c r="BI85" s="42"/>
      <c r="BJ85" s="42"/>
      <c r="BK85" s="42"/>
      <c r="BL85" s="108"/>
    </row>
    <row r="86" spans="1:64" s="43" customFormat="1" ht="60.75" customHeight="1" x14ac:dyDescent="0.25">
      <c r="A86" s="108">
        <v>42</v>
      </c>
      <c r="B86" s="108"/>
      <c r="C86" s="108"/>
      <c r="D86" s="108"/>
      <c r="E86" s="108"/>
      <c r="F86" s="108"/>
      <c r="G86" s="116"/>
      <c r="H86" s="116" t="s">
        <v>321</v>
      </c>
      <c r="I86" s="108"/>
      <c r="J86" s="108"/>
      <c r="K86" s="108"/>
      <c r="L86" s="108"/>
      <c r="M86" s="108"/>
      <c r="N86" s="108"/>
      <c r="O86" s="111"/>
      <c r="P86" s="108"/>
      <c r="Q86" s="111"/>
      <c r="R86" s="112"/>
      <c r="S86" s="113"/>
      <c r="T86" s="108"/>
      <c r="U86" s="108"/>
      <c r="V86" s="114"/>
      <c r="W86" s="114"/>
      <c r="X86" s="114"/>
      <c r="Y86" s="114"/>
      <c r="Z86" s="114"/>
      <c r="AA86" s="114"/>
      <c r="AB86" s="114"/>
      <c r="AC86" s="115"/>
      <c r="AD86" s="7"/>
      <c r="AE86" s="7"/>
      <c r="AF86" s="110"/>
      <c r="AG86" s="110"/>
      <c r="AH86" s="110"/>
      <c r="AI86" s="110"/>
      <c r="AJ86" s="110"/>
      <c r="AK86" s="110"/>
      <c r="AL86" s="110"/>
      <c r="AM86" s="110"/>
      <c r="AN86" s="7"/>
      <c r="AO86" s="7"/>
      <c r="AP86" s="106"/>
      <c r="AQ86" s="106"/>
      <c r="AR86" s="106"/>
      <c r="AS86" s="106"/>
      <c r="AT86" s="106"/>
      <c r="AU86" s="106"/>
      <c r="AV86" s="106"/>
      <c r="AW86" s="106"/>
      <c r="AX86" s="106" t="s">
        <v>323</v>
      </c>
      <c r="AY86" s="110"/>
      <c r="AZ86" s="110"/>
      <c r="BA86" s="110"/>
      <c r="BB86" s="110"/>
      <c r="BC86" s="110"/>
      <c r="BD86" s="110"/>
      <c r="BE86" s="110"/>
      <c r="BF86" s="110"/>
      <c r="BG86" s="110">
        <v>0.9</v>
      </c>
      <c r="BH86" s="106"/>
      <c r="BI86" s="42"/>
      <c r="BJ86" s="42"/>
      <c r="BK86" s="42"/>
      <c r="BL86" s="108"/>
    </row>
    <row r="87" spans="1:64" s="43" customFormat="1" ht="60.75" customHeight="1" x14ac:dyDescent="0.25">
      <c r="A87" s="109">
        <v>43</v>
      </c>
      <c r="B87" s="109"/>
      <c r="C87" s="109"/>
      <c r="D87" s="109"/>
      <c r="E87" s="109"/>
      <c r="F87" s="109"/>
      <c r="G87" s="116"/>
      <c r="H87" s="116" t="s">
        <v>322</v>
      </c>
      <c r="I87" s="109"/>
      <c r="J87" s="109"/>
      <c r="K87" s="109"/>
      <c r="L87" s="109"/>
      <c r="M87" s="109"/>
      <c r="N87" s="109"/>
      <c r="O87" s="111"/>
      <c r="P87" s="109"/>
      <c r="Q87" s="111"/>
      <c r="R87" s="112"/>
      <c r="S87" s="113"/>
      <c r="T87" s="109"/>
      <c r="U87" s="109"/>
      <c r="V87" s="114"/>
      <c r="W87" s="114"/>
      <c r="X87" s="114"/>
      <c r="Y87" s="114"/>
      <c r="Z87" s="114"/>
      <c r="AA87" s="114"/>
      <c r="AB87" s="114"/>
      <c r="AC87" s="115"/>
      <c r="AD87" s="7"/>
      <c r="AE87" s="7"/>
      <c r="AF87" s="110"/>
      <c r="AG87" s="110"/>
      <c r="AH87" s="110"/>
      <c r="AI87" s="110"/>
      <c r="AJ87" s="110"/>
      <c r="AK87" s="110"/>
      <c r="AL87" s="110"/>
      <c r="AM87" s="110"/>
      <c r="AN87" s="7"/>
      <c r="AO87" s="7"/>
      <c r="AP87" s="106"/>
      <c r="AQ87" s="106"/>
      <c r="AR87" s="106"/>
      <c r="AS87" s="106"/>
      <c r="AT87" s="106"/>
      <c r="AU87" s="106"/>
      <c r="AV87" s="106"/>
      <c r="AW87" s="106"/>
      <c r="AX87" s="106" t="s">
        <v>315</v>
      </c>
      <c r="AY87" s="110"/>
      <c r="AZ87" s="110"/>
      <c r="BA87" s="110"/>
      <c r="BB87" s="110"/>
      <c r="BC87" s="110"/>
      <c r="BD87" s="110"/>
      <c r="BE87" s="110"/>
      <c r="BF87" s="110"/>
      <c r="BG87" s="110">
        <v>4.3499999999999996</v>
      </c>
      <c r="BH87" s="106"/>
      <c r="BI87" s="42"/>
      <c r="BJ87" s="42"/>
      <c r="BK87" s="42"/>
      <c r="BL87" s="109"/>
    </row>
    <row r="88" spans="1:64" s="75" customFormat="1" x14ac:dyDescent="0.25">
      <c r="A88" s="71"/>
      <c r="B88" s="71"/>
      <c r="C88" s="71"/>
      <c r="D88" s="71"/>
      <c r="E88" s="71"/>
      <c r="F88" s="71"/>
      <c r="G88" s="124" t="s">
        <v>316</v>
      </c>
      <c r="H88" s="124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4"/>
      <c r="W88" s="74"/>
      <c r="X88" s="74"/>
      <c r="Y88" s="74"/>
      <c r="Z88" s="74"/>
      <c r="AA88" s="74"/>
      <c r="AB88" s="74"/>
      <c r="AC88" s="74"/>
      <c r="AD88" s="80"/>
      <c r="AE88" s="80"/>
      <c r="AF88" s="74"/>
      <c r="AG88" s="74"/>
      <c r="AH88" s="74"/>
      <c r="AI88" s="74"/>
      <c r="AJ88" s="74"/>
      <c r="AK88" s="74"/>
      <c r="AL88" s="74"/>
      <c r="AM88" s="74"/>
      <c r="AN88" s="92"/>
      <c r="AO88" s="80"/>
      <c r="AP88" s="97"/>
      <c r="AQ88" s="97"/>
      <c r="AR88" s="97"/>
      <c r="AS88" s="97"/>
      <c r="AT88" s="97"/>
      <c r="AU88" s="97"/>
      <c r="AV88" s="97"/>
      <c r="AW88" s="97"/>
      <c r="AX88" s="97"/>
      <c r="AY88" s="96">
        <f t="shared" ref="AY88:BE88" si="204">AY89</f>
        <v>0</v>
      </c>
      <c r="AZ88" s="96">
        <f t="shared" si="204"/>
        <v>0</v>
      </c>
      <c r="BA88" s="96">
        <f t="shared" si="204"/>
        <v>0</v>
      </c>
      <c r="BB88" s="96">
        <f t="shared" si="204"/>
        <v>0</v>
      </c>
      <c r="BC88" s="96">
        <f t="shared" si="204"/>
        <v>0</v>
      </c>
      <c r="BD88" s="96">
        <f t="shared" si="204"/>
        <v>0</v>
      </c>
      <c r="BE88" s="96">
        <f t="shared" si="204"/>
        <v>0</v>
      </c>
      <c r="BF88" s="96">
        <f>BF89</f>
        <v>0</v>
      </c>
      <c r="BG88" s="110">
        <f>BG89</f>
        <v>0.22</v>
      </c>
      <c r="BH88" s="97">
        <f>BF88/$BF$90*100</f>
        <v>0</v>
      </c>
      <c r="BI88" s="74"/>
      <c r="BJ88" s="74"/>
      <c r="BK88" s="74"/>
      <c r="BL88" s="71"/>
    </row>
    <row r="89" spans="1:64" ht="74.25" customHeight="1" x14ac:dyDescent="0.25">
      <c r="A89" s="5">
        <v>44</v>
      </c>
      <c r="B89" s="5">
        <v>61</v>
      </c>
      <c r="C89" s="5" t="s">
        <v>172</v>
      </c>
      <c r="D89" s="5" t="s">
        <v>170</v>
      </c>
      <c r="E89" s="5" t="s">
        <v>171</v>
      </c>
      <c r="F89" s="5" t="s">
        <v>248</v>
      </c>
      <c r="G89" s="5" t="s">
        <v>95</v>
      </c>
      <c r="H89" s="5" t="s">
        <v>249</v>
      </c>
      <c r="I89" s="5">
        <v>1000</v>
      </c>
      <c r="J89" s="5" t="s">
        <v>108</v>
      </c>
      <c r="K89" s="11">
        <v>2074.63</v>
      </c>
      <c r="L89" s="11">
        <v>104.29</v>
      </c>
      <c r="M89" s="11"/>
      <c r="N89" s="11">
        <v>1975.05</v>
      </c>
      <c r="O89" s="11">
        <v>414.93</v>
      </c>
      <c r="P89" s="11">
        <v>22.84</v>
      </c>
      <c r="Q89" s="11">
        <v>459.17</v>
      </c>
      <c r="R89" s="49">
        <f>SUM(K89:Q89)</f>
        <v>5050.9100000000008</v>
      </c>
      <c r="S89" s="36">
        <f>R89/I89</f>
        <v>5.0509100000000009</v>
      </c>
      <c r="T89" s="5">
        <v>1000</v>
      </c>
      <c r="U89" s="5" t="s">
        <v>108</v>
      </c>
      <c r="V89" s="28">
        <f>((K89*0.64)*106.7%)*105.7%</f>
        <v>1497.4765644608001</v>
      </c>
      <c r="W89" s="28">
        <f>((L89*1.01)*106.7%)*105.7%</f>
        <v>118.7964459451</v>
      </c>
      <c r="X89" s="28">
        <f>((M89*0.83)*106.7%)*105.7%</f>
        <v>0</v>
      </c>
      <c r="Y89" s="28">
        <f>V89*95.2%</f>
        <v>1425.5976893666818</v>
      </c>
      <c r="Z89" s="28">
        <f>V89*20%</f>
        <v>299.49531289216003</v>
      </c>
      <c r="AA89" s="28">
        <f>(V89+W89+X89+Y89+Z89)*0.5%</f>
        <v>16.706830063323711</v>
      </c>
      <c r="AB89" s="28">
        <f>(V89+W89+X89+Y89+Z89+AA89)*10%</f>
        <v>335.80728427280661</v>
      </c>
      <c r="AC89" s="29">
        <f>SUM(V89:AB89)</f>
        <v>3693.8801270008726</v>
      </c>
      <c r="AD89" s="22">
        <v>1</v>
      </c>
      <c r="AE89" s="22" t="s">
        <v>108</v>
      </c>
      <c r="AF89" s="41">
        <f>V89/T89</f>
        <v>1.4974765644608001</v>
      </c>
      <c r="AG89" s="41">
        <f>W89/T89</f>
        <v>0.1187964459451</v>
      </c>
      <c r="AH89" s="41">
        <f>X89/T89</f>
        <v>0</v>
      </c>
      <c r="AI89" s="41">
        <f>Y89/T89</f>
        <v>1.4255976893666817</v>
      </c>
      <c r="AJ89" s="41">
        <f>Z89/T89</f>
        <v>0.29949531289216003</v>
      </c>
      <c r="AK89" s="41">
        <f>AA89/T89</f>
        <v>1.670683006332371E-2</v>
      </c>
      <c r="AL89" s="41">
        <f>AB89/T89</f>
        <v>0.33580728427280659</v>
      </c>
      <c r="AM89" s="41">
        <f>AC89/T89</f>
        <v>3.6938801270008725</v>
      </c>
      <c r="AN89" s="22">
        <v>0</v>
      </c>
      <c r="AO89" s="22" t="s">
        <v>108</v>
      </c>
      <c r="AP89" s="94">
        <f>AN89*AF89</f>
        <v>0</v>
      </c>
      <c r="AQ89" s="94">
        <f>AN89*AG89</f>
        <v>0</v>
      </c>
      <c r="AR89" s="94">
        <f>AN89*AH89</f>
        <v>0</v>
      </c>
      <c r="AS89" s="94">
        <f>AN89*AI89</f>
        <v>0</v>
      </c>
      <c r="AT89" s="94">
        <f>AN89*AJ89</f>
        <v>0</v>
      </c>
      <c r="AU89" s="94">
        <f>AN89*AK89</f>
        <v>0</v>
      </c>
      <c r="AV89" s="94">
        <f>AN89*AL89</f>
        <v>0</v>
      </c>
      <c r="AW89" s="94">
        <f>SUM(AP89:AV89)</f>
        <v>0</v>
      </c>
      <c r="AX89" s="94" t="s">
        <v>130</v>
      </c>
      <c r="AY89" s="41">
        <f>AP89*1</f>
        <v>0</v>
      </c>
      <c r="AZ89" s="41">
        <f t="shared" ref="AZ89:BE89" si="205">AQ89*1</f>
        <v>0</v>
      </c>
      <c r="BA89" s="41">
        <f t="shared" si="205"/>
        <v>0</v>
      </c>
      <c r="BB89" s="41">
        <f t="shared" si="205"/>
        <v>0</v>
      </c>
      <c r="BC89" s="41">
        <f t="shared" si="205"/>
        <v>0</v>
      </c>
      <c r="BD89" s="41">
        <f t="shared" si="205"/>
        <v>0</v>
      </c>
      <c r="BE89" s="41">
        <f t="shared" si="205"/>
        <v>0</v>
      </c>
      <c r="BF89" s="41">
        <f>SUM(AY89:BE89)</f>
        <v>0</v>
      </c>
      <c r="BG89" s="110">
        <v>0.22</v>
      </c>
      <c r="BH89" s="97">
        <f>BF89/$BF$90*100</f>
        <v>0</v>
      </c>
      <c r="BI89" s="3" t="e">
        <f>AW89/$AW$90*100</f>
        <v>#DIV/0!</v>
      </c>
      <c r="BJ89" s="3" t="e">
        <f>AV89/#REF!*100</f>
        <v>#REF!</v>
      </c>
      <c r="BK89" s="3" t="e">
        <f>BI89-BJ89</f>
        <v>#DIV/0!</v>
      </c>
      <c r="BL89" s="5">
        <v>2805</v>
      </c>
    </row>
    <row r="90" spans="1:64" ht="21.75" customHeight="1" x14ac:dyDescent="0.25">
      <c r="A90" s="5"/>
      <c r="B90" s="50"/>
      <c r="C90" s="50"/>
      <c r="D90" s="50"/>
      <c r="E90" s="50"/>
      <c r="F90" s="50"/>
      <c r="G90" s="134" t="s">
        <v>181</v>
      </c>
      <c r="H90" s="134"/>
      <c r="I90" s="51"/>
      <c r="J90" s="51"/>
      <c r="K90" s="51">
        <f t="shared" ref="K90:R90" si="206">SUM(K7:K89)</f>
        <v>570469.97999999986</v>
      </c>
      <c r="L90" s="51">
        <f t="shared" si="206"/>
        <v>350584.11</v>
      </c>
      <c r="M90" s="51">
        <f t="shared" si="206"/>
        <v>3061.6200000000003</v>
      </c>
      <c r="N90" s="51">
        <f t="shared" si="206"/>
        <v>545648.54999999993</v>
      </c>
      <c r="O90" s="51">
        <f t="shared" si="206"/>
        <v>114632.06000000003</v>
      </c>
      <c r="P90" s="51">
        <f t="shared" si="206"/>
        <v>7921.97</v>
      </c>
      <c r="Q90" s="51">
        <f t="shared" si="206"/>
        <v>159231.85</v>
      </c>
      <c r="R90" s="6">
        <f t="shared" si="206"/>
        <v>1751550.1399999997</v>
      </c>
      <c r="S90" s="6"/>
      <c r="T90" s="51"/>
      <c r="U90" s="51"/>
      <c r="V90" s="6">
        <f t="shared" ref="V90:AC90" si="207">SUM(V7:V89)</f>
        <v>411767.60471911664</v>
      </c>
      <c r="W90" s="6">
        <f t="shared" si="207"/>
        <v>399349.37455965078</v>
      </c>
      <c r="X90" s="6">
        <f t="shared" si="207"/>
        <v>2865.9511616273999</v>
      </c>
      <c r="Y90" s="6">
        <f t="shared" si="207"/>
        <v>392002.75969259918</v>
      </c>
      <c r="Z90" s="6">
        <f t="shared" si="207"/>
        <v>82353.520943823343</v>
      </c>
      <c r="AA90" s="6">
        <f t="shared" si="207"/>
        <v>6441.696055384089</v>
      </c>
      <c r="AB90" s="6">
        <f t="shared" si="207"/>
        <v>129478.09071322021</v>
      </c>
      <c r="AC90" s="6">
        <f t="shared" si="207"/>
        <v>1424258.9978454218</v>
      </c>
      <c r="AD90" s="52"/>
      <c r="AE90" s="51"/>
      <c r="AF90" s="6">
        <f t="shared" ref="AF90:AM90" si="208">SUM(AF7:AF89)</f>
        <v>8579.3412274253351</v>
      </c>
      <c r="AG90" s="6">
        <f t="shared" si="208"/>
        <v>13051.841203627173</v>
      </c>
      <c r="AH90" s="6">
        <f t="shared" si="208"/>
        <v>28.752184503503994</v>
      </c>
      <c r="AI90" s="6">
        <f t="shared" si="208"/>
        <v>8167.5328485089231</v>
      </c>
      <c r="AJ90" s="6">
        <f t="shared" si="208"/>
        <v>1715.8682454850671</v>
      </c>
      <c r="AK90" s="6">
        <f t="shared" si="208"/>
        <v>157.71667854775001</v>
      </c>
      <c r="AL90" s="6">
        <f t="shared" si="208"/>
        <v>3170.1052388097755</v>
      </c>
      <c r="AM90" s="6">
        <f t="shared" si="208"/>
        <v>34871.157626907538</v>
      </c>
      <c r="AN90" s="98"/>
      <c r="AO90" s="98"/>
      <c r="AP90" s="98">
        <f t="shared" ref="AP90:AW90" si="209">SUM(AP7:AP89)</f>
        <v>10223.544656779781</v>
      </c>
      <c r="AQ90" s="98">
        <f t="shared" si="209"/>
        <v>0</v>
      </c>
      <c r="AR90" s="98">
        <f t="shared" si="209"/>
        <v>0</v>
      </c>
      <c r="AS90" s="98">
        <f t="shared" si="209"/>
        <v>9732.8145132543505</v>
      </c>
      <c r="AT90" s="98">
        <f t="shared" si="209"/>
        <v>2044.7089313559563</v>
      </c>
      <c r="AU90" s="98">
        <f t="shared" si="209"/>
        <v>110.00534050695045</v>
      </c>
      <c r="AV90" s="98">
        <f t="shared" si="209"/>
        <v>2211.1073441897038</v>
      </c>
      <c r="AW90" s="98" t="e">
        <f t="shared" si="209"/>
        <v>#DIV/0!</v>
      </c>
      <c r="AX90" s="100"/>
      <c r="AY90" s="98">
        <f>AY6+AY12+AY17+AY21+AY24+AY27+AY29+AY47+AY52+AY63+AY76+AY78+AY80+AY88</f>
        <v>20447.089313559558</v>
      </c>
      <c r="AZ90" s="98">
        <f t="shared" ref="AZ90:BE90" si="210">AZ6+AZ12+AZ17+AZ21+AZ24+AZ27+AZ29+AZ47+AZ52+AZ63+AZ76+AZ78+AZ80+AZ88</f>
        <v>0</v>
      </c>
      <c r="BA90" s="98">
        <f t="shared" si="210"/>
        <v>0</v>
      </c>
      <c r="BB90" s="98">
        <f t="shared" si="210"/>
        <v>19465.629026508701</v>
      </c>
      <c r="BC90" s="98">
        <f t="shared" si="210"/>
        <v>4089.4178627119122</v>
      </c>
      <c r="BD90" s="98">
        <f t="shared" si="210"/>
        <v>220.01068101390086</v>
      </c>
      <c r="BE90" s="98">
        <f t="shared" si="210"/>
        <v>4422.2146883794076</v>
      </c>
      <c r="BF90" s="98">
        <f>BF6+BF12+BF17+BF21+BF24++BF27+BF29+BF47+BF52+BF63+BF73+BF76+BF78+BF80+BF88</f>
        <v>85843.571572173474</v>
      </c>
      <c r="BG90" s="110">
        <f>BG88+BG52+BG47+BG29+BG24+BG17+BG27+BG63+BG12+BG6+BG83</f>
        <v>11.19</v>
      </c>
      <c r="BH90" s="98">
        <f>BH6+BH12+BH17+BH21+BH24+BH27+BH29+BH47+BH52+BH63+BH73+BH76+BH78+BH80+BH88</f>
        <v>100.00000000000001</v>
      </c>
      <c r="BI90" s="3" t="e">
        <f>#REF!+#REF!</f>
        <v>#REF!</v>
      </c>
      <c r="BJ90" s="3" t="e">
        <f>#REF!+#REF!</f>
        <v>#REF!</v>
      </c>
      <c r="BK90" s="3" t="e">
        <f>#REF!+#REF!</f>
        <v>#REF!</v>
      </c>
      <c r="BL90" s="5"/>
    </row>
    <row r="91" spans="1:64" s="31" customFormat="1" hidden="1" x14ac:dyDescent="0.2">
      <c r="K91" s="65"/>
      <c r="L91" s="65"/>
      <c r="M91" s="65"/>
      <c r="N91" s="65"/>
      <c r="O91" s="65"/>
      <c r="P91" s="65"/>
      <c r="Q91" s="65"/>
      <c r="R91" s="66">
        <f>SUM(K90:Q90)</f>
        <v>1751550.14</v>
      </c>
      <c r="S91" s="66"/>
      <c r="AC91" s="88">
        <f>SUM(V90:AB90)</f>
        <v>1424258.9978454218</v>
      </c>
      <c r="AD91" s="67"/>
      <c r="AM91" s="88">
        <f>SUM(AF90:AL90)</f>
        <v>34871.15762690753</v>
      </c>
      <c r="AN91" s="101"/>
      <c r="AO91" s="101"/>
      <c r="AP91" s="101"/>
      <c r="AQ91" s="101"/>
      <c r="AR91" s="101"/>
      <c r="AS91" s="101"/>
      <c r="AT91" s="101"/>
      <c r="AU91" s="101"/>
      <c r="AV91" s="101"/>
      <c r="AW91" s="102">
        <f>SUM(AP90:AV90)</f>
        <v>24322.180786086741</v>
      </c>
      <c r="AX91" s="102"/>
      <c r="AY91" s="103"/>
      <c r="AZ91" s="103"/>
      <c r="BA91" s="103"/>
      <c r="BB91" s="103"/>
      <c r="BC91" s="103"/>
      <c r="BD91" s="103"/>
      <c r="BE91" s="103"/>
      <c r="BF91" s="102">
        <f>SUM(AY90:BE90)</f>
        <v>48644.361572173475</v>
      </c>
      <c r="BG91" s="140">
        <f>SUM(BG88:BG90)</f>
        <v>11.629999999999999</v>
      </c>
      <c r="BH91" s="102"/>
      <c r="BI91" s="88">
        <f>BG6+BG12+BG17+BG21+BG24+BG27+BG29++BG47++BG52+BG63+BG76+BG78+BG80+BG88</f>
        <v>4.1400000000000006</v>
      </c>
    </row>
    <row r="92" spans="1:64" x14ac:dyDescent="0.25">
      <c r="A92" s="16"/>
      <c r="B92" s="16"/>
      <c r="C92" s="16"/>
      <c r="D92" s="16"/>
      <c r="E92" s="16"/>
      <c r="F92" s="16"/>
      <c r="K92" s="43"/>
      <c r="L92" s="43"/>
      <c r="M92" s="43"/>
      <c r="N92" s="43"/>
      <c r="O92" s="43"/>
      <c r="P92" s="43"/>
      <c r="Q92" s="43"/>
      <c r="R92" s="53"/>
      <c r="S92" s="53"/>
      <c r="AN92" s="101"/>
      <c r="AO92" s="101"/>
      <c r="AP92" s="101"/>
      <c r="AQ92" s="101"/>
      <c r="AR92" s="101"/>
      <c r="AS92" s="101"/>
      <c r="AT92" s="101"/>
      <c r="AU92" s="101"/>
      <c r="AV92" s="101"/>
      <c r="AW92" s="101"/>
      <c r="AX92" s="101"/>
      <c r="AY92" s="104"/>
      <c r="AZ92" s="104"/>
      <c r="BA92" s="104"/>
      <c r="BB92" s="104"/>
      <c r="BC92" s="104"/>
      <c r="BD92" s="104"/>
      <c r="BE92" s="104"/>
      <c r="BF92" s="103">
        <f>BF90/12</f>
        <v>7153.6309643477898</v>
      </c>
      <c r="BG92" s="141" t="s">
        <v>149</v>
      </c>
      <c r="BH92" s="105"/>
    </row>
    <row r="93" spans="1:64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54"/>
      <c r="L93" s="54"/>
      <c r="M93" s="54"/>
      <c r="N93" s="54"/>
      <c r="O93" s="54"/>
      <c r="P93" s="54"/>
      <c r="Q93" s="54"/>
      <c r="R93" s="55"/>
      <c r="S93" s="55"/>
      <c r="T93" s="16"/>
      <c r="U93" s="16"/>
      <c r="V93" s="16"/>
      <c r="W93" s="16"/>
      <c r="X93" s="16"/>
      <c r="Y93" s="16"/>
      <c r="Z93" s="16"/>
      <c r="AA93" s="16"/>
      <c r="AB93" s="16"/>
      <c r="AC93" s="16"/>
      <c r="AD93" s="56"/>
      <c r="AE93" s="16"/>
      <c r="AF93" s="16"/>
      <c r="AG93" s="16"/>
      <c r="AH93" s="16"/>
      <c r="AI93" s="16"/>
      <c r="AJ93" s="16"/>
      <c r="AK93" s="16"/>
      <c r="AL93" s="16"/>
      <c r="AM93" s="16"/>
      <c r="AN93" s="56"/>
      <c r="AO93" s="16"/>
      <c r="AP93" s="16"/>
      <c r="AQ93" s="16"/>
      <c r="AR93" s="16"/>
      <c r="AS93" s="16"/>
      <c r="AT93" s="16"/>
      <c r="AU93" s="16"/>
      <c r="AV93" s="16"/>
      <c r="AW93" s="56"/>
      <c r="AX93" s="56"/>
      <c r="AY93" s="15"/>
      <c r="AZ93" s="15"/>
      <c r="BA93" s="15"/>
      <c r="BB93" s="15"/>
      <c r="BC93" s="15"/>
      <c r="BD93" s="15"/>
      <c r="BE93" s="15"/>
    </row>
    <row r="94" spans="1:64" ht="13.9" customHeight="1" x14ac:dyDescent="0.25">
      <c r="A94" s="16"/>
      <c r="B94" s="16"/>
      <c r="C94" s="16"/>
      <c r="D94" s="16"/>
      <c r="E94" s="16"/>
      <c r="F94" s="16"/>
      <c r="I94" s="16"/>
      <c r="J94" s="16"/>
      <c r="K94" s="54"/>
      <c r="L94" s="54"/>
      <c r="M94" s="54"/>
      <c r="N94" s="54"/>
      <c r="O94" s="54"/>
      <c r="P94" s="54"/>
      <c r="Q94" s="54"/>
      <c r="R94" s="55"/>
      <c r="S94" s="55"/>
      <c r="T94" s="16"/>
      <c r="U94" s="16"/>
      <c r="V94" s="16"/>
      <c r="W94" s="16"/>
      <c r="X94" s="16"/>
      <c r="Y94" s="16"/>
      <c r="Z94" s="16"/>
      <c r="AA94" s="16"/>
      <c r="AB94" s="16"/>
      <c r="AC94" s="16"/>
      <c r="AD94" s="56"/>
      <c r="AE94" s="16"/>
      <c r="AF94" s="16"/>
      <c r="AG94" s="16"/>
      <c r="AH94" s="16"/>
      <c r="AI94" s="16"/>
      <c r="AJ94" s="16"/>
      <c r="AK94" s="16"/>
      <c r="AL94" s="16"/>
      <c r="AM94" s="16"/>
      <c r="AN94" s="56"/>
      <c r="AO94" s="16"/>
      <c r="AP94" s="16"/>
      <c r="AQ94" s="16"/>
      <c r="AR94" s="16"/>
      <c r="AS94" s="16"/>
      <c r="AT94" s="16"/>
      <c r="AU94" s="16"/>
      <c r="AV94" s="16"/>
      <c r="AW94" s="56"/>
      <c r="AX94" s="56"/>
      <c r="AY94" s="15"/>
      <c r="AZ94" s="15"/>
      <c r="BA94" s="15"/>
      <c r="BB94" s="15"/>
      <c r="BC94" s="15"/>
      <c r="BD94" s="15"/>
      <c r="BE94" s="15"/>
    </row>
    <row r="95" spans="1:64" x14ac:dyDescent="0.25">
      <c r="B95" s="16"/>
      <c r="C95" s="16"/>
      <c r="D95" s="16"/>
      <c r="E95" s="16"/>
      <c r="F95" s="16"/>
      <c r="G95" s="16"/>
      <c r="H95" s="16"/>
      <c r="I95" s="16"/>
      <c r="J95" s="16"/>
      <c r="K95" s="54"/>
      <c r="L95" s="54"/>
      <c r="M95" s="54"/>
      <c r="N95" s="54"/>
      <c r="O95" s="54"/>
      <c r="P95" s="54"/>
      <c r="Q95" s="54"/>
      <c r="R95" s="55"/>
      <c r="S95" s="55"/>
      <c r="T95" s="16"/>
      <c r="U95" s="16"/>
      <c r="V95" s="16"/>
      <c r="W95" s="16"/>
      <c r="X95" s="16"/>
      <c r="Y95" s="16"/>
      <c r="Z95" s="16"/>
      <c r="AA95" s="16"/>
      <c r="AB95" s="16"/>
      <c r="AC95" s="16"/>
      <c r="AD95" s="56"/>
      <c r="AE95" s="16"/>
      <c r="AF95" s="16"/>
      <c r="AG95" s="16"/>
      <c r="AH95" s="16"/>
      <c r="AI95" s="16"/>
      <c r="AJ95" s="16"/>
      <c r="AK95" s="16"/>
      <c r="AL95" s="16"/>
      <c r="AM95" s="16"/>
      <c r="AN95" s="56"/>
      <c r="AO95" s="16"/>
      <c r="AP95" s="16"/>
      <c r="AQ95" s="16"/>
      <c r="AR95" s="16"/>
      <c r="AS95" s="16"/>
      <c r="AT95" s="16"/>
      <c r="AU95" s="16"/>
      <c r="AV95" s="16"/>
      <c r="AW95" s="56"/>
      <c r="AX95" s="56"/>
      <c r="AY95" s="15"/>
      <c r="AZ95" s="15"/>
      <c r="BA95" s="15"/>
      <c r="BB95" s="15"/>
      <c r="BC95" s="15"/>
      <c r="BD95" s="15"/>
      <c r="BE95" s="15"/>
    </row>
    <row r="96" spans="1:64" x14ac:dyDescent="0.25">
      <c r="B96" s="16"/>
      <c r="C96" s="16"/>
      <c r="D96" s="16"/>
      <c r="E96" s="16"/>
      <c r="F96" s="16"/>
      <c r="G96" s="16"/>
      <c r="H96" s="57"/>
      <c r="I96" s="16"/>
      <c r="J96" s="16"/>
      <c r="K96" s="54"/>
      <c r="L96" s="54"/>
      <c r="M96" s="54"/>
      <c r="N96" s="54"/>
      <c r="O96" s="54"/>
      <c r="P96" s="54"/>
      <c r="Q96" s="54"/>
      <c r="R96" s="55"/>
      <c r="S96" s="55"/>
      <c r="T96" s="16"/>
      <c r="U96" s="16"/>
      <c r="V96" s="16"/>
      <c r="W96" s="16"/>
      <c r="X96" s="16"/>
      <c r="Y96" s="16"/>
      <c r="Z96" s="16"/>
      <c r="AA96" s="16"/>
      <c r="AB96" s="16"/>
      <c r="AC96" s="16"/>
      <c r="AD96" s="56"/>
      <c r="AE96" s="16"/>
      <c r="AF96" s="16"/>
      <c r="AG96" s="16"/>
      <c r="AH96" s="16"/>
      <c r="AI96" s="16"/>
      <c r="AJ96" s="16"/>
      <c r="AK96" s="16"/>
      <c r="AL96" s="16"/>
      <c r="AM96" s="16"/>
      <c r="AN96" s="56"/>
      <c r="AO96" s="16"/>
      <c r="AP96" s="16"/>
      <c r="AQ96" s="16"/>
      <c r="AR96" s="16"/>
      <c r="AS96" s="16"/>
      <c r="AT96" s="16"/>
      <c r="AU96" s="16"/>
      <c r="AV96" s="16"/>
      <c r="AW96" s="56"/>
      <c r="AX96" s="56"/>
      <c r="AY96" s="15"/>
      <c r="AZ96" s="15"/>
      <c r="BA96" s="15"/>
      <c r="BB96" s="15"/>
      <c r="BC96" s="15"/>
      <c r="BD96" s="15"/>
      <c r="BE96" s="15"/>
    </row>
    <row r="97" spans="1:64" s="16" customFormat="1" x14ac:dyDescent="0.25">
      <c r="A97" s="57" t="s">
        <v>300</v>
      </c>
      <c r="B97" s="57"/>
      <c r="C97" s="57"/>
      <c r="D97" s="57"/>
      <c r="E97" s="57"/>
      <c r="F97" s="57"/>
      <c r="G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8"/>
      <c r="AE97" s="57"/>
      <c r="AF97" s="57"/>
      <c r="AG97" s="57"/>
      <c r="AH97" s="57"/>
      <c r="AI97" s="57"/>
      <c r="AJ97" s="57"/>
      <c r="AK97" s="57"/>
      <c r="AL97" s="57"/>
      <c r="AM97" s="57"/>
      <c r="AN97" s="58"/>
      <c r="AO97" s="57"/>
      <c r="AP97" s="57"/>
      <c r="AQ97" s="57"/>
      <c r="AR97" s="57"/>
      <c r="AS97" s="57"/>
      <c r="AT97" s="57"/>
      <c r="AU97" s="57"/>
      <c r="AV97" s="57"/>
      <c r="AW97" s="58"/>
      <c r="AX97" s="58"/>
      <c r="AY97" s="58"/>
      <c r="AZ97" s="58"/>
      <c r="BA97" s="70"/>
      <c r="BB97" s="70"/>
      <c r="BC97" s="70"/>
      <c r="BD97" s="70"/>
      <c r="BE97" s="70"/>
      <c r="BG97" s="54"/>
      <c r="BJ97" s="15" t="s">
        <v>150</v>
      </c>
      <c r="BK97" s="15" t="s">
        <v>149</v>
      </c>
      <c r="BL97" s="56" t="s">
        <v>151</v>
      </c>
    </row>
    <row r="98" spans="1:64" s="16" customFormat="1" ht="75" customHeight="1" x14ac:dyDescent="0.25">
      <c r="A98" s="133" t="s">
        <v>279</v>
      </c>
      <c r="B98" s="133"/>
      <c r="C98" s="133"/>
      <c r="D98" s="133"/>
      <c r="E98" s="133"/>
      <c r="F98" s="133"/>
      <c r="G98" s="133"/>
      <c r="H98" s="133"/>
      <c r="I98" s="133"/>
      <c r="J98" s="133"/>
      <c r="K98" s="133"/>
      <c r="L98" s="133"/>
      <c r="M98" s="133"/>
      <c r="N98" s="133"/>
      <c r="O98" s="133"/>
      <c r="P98" s="133"/>
      <c r="Q98" s="133"/>
      <c r="R98" s="133"/>
      <c r="S98" s="133"/>
      <c r="T98" s="133"/>
      <c r="U98" s="133"/>
      <c r="V98" s="133"/>
      <c r="W98" s="133"/>
      <c r="X98" s="133"/>
      <c r="Y98" s="133"/>
      <c r="Z98" s="133"/>
      <c r="AA98" s="133"/>
      <c r="AB98" s="133"/>
      <c r="AC98" s="133"/>
      <c r="AD98" s="133"/>
      <c r="AE98" s="133"/>
      <c r="AF98" s="133"/>
      <c r="AG98" s="133"/>
      <c r="AH98" s="133"/>
      <c r="AI98" s="133"/>
      <c r="AJ98" s="133"/>
      <c r="AK98" s="133"/>
      <c r="AL98" s="133"/>
      <c r="AM98" s="133"/>
      <c r="AN98" s="133"/>
      <c r="AO98" s="133"/>
      <c r="AP98" s="133"/>
      <c r="AQ98" s="133"/>
      <c r="AR98" s="133"/>
      <c r="AS98" s="133"/>
      <c r="AT98" s="133"/>
      <c r="AU98" s="133"/>
      <c r="AV98" s="133"/>
      <c r="AW98" s="133"/>
      <c r="AX98" s="133"/>
      <c r="AY98" s="133"/>
      <c r="AZ98" s="133"/>
      <c r="BA98" s="133"/>
      <c r="BB98" s="133"/>
      <c r="BC98" s="133"/>
      <c r="BD98" s="133"/>
      <c r="BE98" s="133"/>
      <c r="BF98" s="133"/>
      <c r="BG98" s="133"/>
      <c r="BH98" s="133"/>
      <c r="BJ98" s="68">
        <f>$AN$2*BL98*12</f>
        <v>376758</v>
      </c>
      <c r="BK98" s="68">
        <f>BJ98/12</f>
        <v>31396.5</v>
      </c>
      <c r="BL98" s="69">
        <v>15</v>
      </c>
    </row>
    <row r="99" spans="1:64" s="16" customFormat="1" ht="30.75" customHeight="1" x14ac:dyDescent="0.25">
      <c r="A99" s="133" t="s">
        <v>271</v>
      </c>
      <c r="B99" s="133"/>
      <c r="C99" s="133"/>
      <c r="D99" s="133"/>
      <c r="E99" s="133"/>
      <c r="F99" s="133"/>
      <c r="G99" s="133"/>
      <c r="H99" s="133"/>
      <c r="I99" s="133"/>
      <c r="J99" s="133"/>
      <c r="K99" s="133"/>
      <c r="L99" s="133"/>
      <c r="M99" s="133"/>
      <c r="N99" s="133"/>
      <c r="O99" s="133"/>
      <c r="P99" s="133"/>
      <c r="Q99" s="133"/>
      <c r="R99" s="133"/>
      <c r="S99" s="133"/>
      <c r="T99" s="133"/>
      <c r="U99" s="133"/>
      <c r="V99" s="133"/>
      <c r="W99" s="133"/>
      <c r="X99" s="133"/>
      <c r="Y99" s="133"/>
      <c r="Z99" s="133"/>
      <c r="AA99" s="133"/>
      <c r="AB99" s="133"/>
      <c r="AC99" s="133"/>
      <c r="AD99" s="133"/>
      <c r="AE99" s="133"/>
      <c r="AF99" s="133"/>
      <c r="AG99" s="133"/>
      <c r="AH99" s="133"/>
      <c r="AI99" s="133"/>
      <c r="AJ99" s="133"/>
      <c r="AK99" s="133"/>
      <c r="AL99" s="133"/>
      <c r="AM99" s="133"/>
      <c r="AN99" s="133"/>
      <c r="AO99" s="133"/>
      <c r="AP99" s="133"/>
      <c r="AQ99" s="133"/>
      <c r="AR99" s="133"/>
      <c r="AS99" s="133"/>
      <c r="AT99" s="133"/>
      <c r="AU99" s="133"/>
      <c r="AV99" s="133"/>
      <c r="AW99" s="133"/>
      <c r="AX99" s="133"/>
      <c r="AY99" s="133"/>
      <c r="AZ99" s="133"/>
      <c r="BA99" s="133"/>
      <c r="BB99" s="133"/>
      <c r="BC99" s="133"/>
      <c r="BD99" s="133"/>
      <c r="BE99" s="133"/>
      <c r="BF99" s="133"/>
      <c r="BG99" s="133"/>
      <c r="BH99" s="133"/>
      <c r="BJ99" s="68">
        <f>$AN$2*BL99*12</f>
        <v>251172</v>
      </c>
      <c r="BK99" s="68">
        <f>BJ99/12</f>
        <v>20931</v>
      </c>
      <c r="BL99" s="69">
        <v>10</v>
      </c>
    </row>
    <row r="100" spans="1:64" s="16" customFormat="1" x14ac:dyDescent="0.25">
      <c r="A100" s="57" t="s">
        <v>301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8"/>
      <c r="AE100" s="57"/>
      <c r="AF100" s="57"/>
      <c r="AG100" s="57"/>
      <c r="AH100" s="57"/>
      <c r="AI100" s="57"/>
      <c r="AJ100" s="57"/>
      <c r="AK100" s="57"/>
      <c r="AL100" s="57"/>
      <c r="AM100" s="57"/>
      <c r="AN100" s="58"/>
      <c r="AO100" s="57"/>
      <c r="AP100" s="57"/>
      <c r="AQ100" s="57"/>
      <c r="AR100" s="57"/>
      <c r="AS100" s="57"/>
      <c r="AT100" s="57"/>
      <c r="AU100" s="57"/>
      <c r="AV100" s="57"/>
      <c r="AW100" s="58"/>
      <c r="AX100" s="58"/>
      <c r="AY100" s="58"/>
      <c r="AZ100" s="58"/>
      <c r="BA100" s="15"/>
      <c r="BB100" s="15"/>
      <c r="BC100" s="15"/>
      <c r="BD100" s="15"/>
      <c r="BE100" s="15"/>
      <c r="BG100" s="54"/>
      <c r="BJ100" s="68">
        <f>$AN$2*BL100*12</f>
        <v>200937.59999999998</v>
      </c>
      <c r="BK100" s="68">
        <f>BJ100/12</f>
        <v>16744.8</v>
      </c>
      <c r="BL100" s="69">
        <v>8</v>
      </c>
    </row>
    <row r="101" spans="1:64" s="16" customFormat="1" ht="46.5" customHeight="1" x14ac:dyDescent="0.25">
      <c r="A101" s="133" t="s">
        <v>280</v>
      </c>
      <c r="B101" s="133"/>
      <c r="C101" s="133"/>
      <c r="D101" s="133"/>
      <c r="E101" s="133"/>
      <c r="F101" s="133"/>
      <c r="G101" s="133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133"/>
      <c r="S101" s="133"/>
      <c r="T101" s="133"/>
      <c r="U101" s="133"/>
      <c r="V101" s="133"/>
      <c r="W101" s="133"/>
      <c r="X101" s="133"/>
      <c r="Y101" s="133"/>
      <c r="Z101" s="133"/>
      <c r="AA101" s="133"/>
      <c r="AB101" s="133"/>
      <c r="AC101" s="133"/>
      <c r="AD101" s="133"/>
      <c r="AE101" s="133"/>
      <c r="AF101" s="133"/>
      <c r="AG101" s="133"/>
      <c r="AH101" s="133"/>
      <c r="AI101" s="133"/>
      <c r="AJ101" s="133"/>
      <c r="AK101" s="133"/>
      <c r="AL101" s="133"/>
      <c r="AM101" s="133"/>
      <c r="AN101" s="133"/>
      <c r="AO101" s="133"/>
      <c r="AP101" s="133"/>
      <c r="AQ101" s="133"/>
      <c r="AR101" s="133"/>
      <c r="AS101" s="133"/>
      <c r="AT101" s="133"/>
      <c r="AU101" s="133"/>
      <c r="AV101" s="133"/>
      <c r="AW101" s="133"/>
      <c r="AX101" s="133"/>
      <c r="AY101" s="133"/>
      <c r="AZ101" s="133"/>
      <c r="BA101" s="133"/>
      <c r="BB101" s="133"/>
      <c r="BC101" s="133"/>
      <c r="BD101" s="133"/>
      <c r="BE101" s="133"/>
      <c r="BF101" s="133"/>
      <c r="BG101" s="133"/>
      <c r="BH101" s="133"/>
      <c r="BJ101" s="68">
        <f>$AN$2*BL101*12</f>
        <v>81630.899999999994</v>
      </c>
      <c r="BK101" s="68">
        <f>BJ101/12</f>
        <v>6802.5749999999998</v>
      </c>
      <c r="BL101" s="69">
        <v>3.25</v>
      </c>
    </row>
    <row r="102" spans="1:64" s="16" customFormat="1" x14ac:dyDescent="0.25">
      <c r="A102" s="57" t="s">
        <v>272</v>
      </c>
      <c r="B102" s="57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8"/>
      <c r="AE102" s="57"/>
      <c r="AF102" s="57"/>
      <c r="AG102" s="57"/>
      <c r="AH102" s="57"/>
      <c r="AI102" s="57"/>
      <c r="AJ102" s="57"/>
      <c r="AK102" s="57"/>
      <c r="AL102" s="57"/>
      <c r="AM102" s="57"/>
      <c r="AN102" s="58"/>
      <c r="AO102" s="57"/>
      <c r="AP102" s="57"/>
      <c r="AQ102" s="57"/>
      <c r="AR102" s="57"/>
      <c r="AS102" s="57"/>
      <c r="AT102" s="57"/>
      <c r="AU102" s="57"/>
      <c r="AV102" s="57"/>
      <c r="AW102" s="58"/>
      <c r="AX102" s="58"/>
      <c r="AY102" s="58"/>
      <c r="AZ102" s="58"/>
      <c r="BA102" s="56"/>
      <c r="BB102" s="56"/>
      <c r="BC102" s="56"/>
      <c r="BD102" s="56"/>
      <c r="BE102" s="56"/>
      <c r="BF102" s="15"/>
      <c r="BG102" s="136"/>
      <c r="BH102" s="56"/>
      <c r="BI102" s="60"/>
      <c r="BJ102" s="60"/>
      <c r="BK102" s="60"/>
    </row>
    <row r="103" spans="1:64" s="16" customFormat="1" x14ac:dyDescent="0.25">
      <c r="A103" s="57" t="s">
        <v>148</v>
      </c>
      <c r="B103" s="57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8"/>
      <c r="AE103" s="57"/>
      <c r="AF103" s="57"/>
      <c r="AG103" s="57"/>
      <c r="AH103" s="57"/>
      <c r="AI103" s="57"/>
      <c r="AJ103" s="57"/>
      <c r="AK103" s="57"/>
      <c r="AL103" s="57"/>
      <c r="AM103" s="57"/>
      <c r="AN103" s="58"/>
      <c r="AO103" s="57"/>
      <c r="AP103" s="57"/>
      <c r="AQ103" s="57"/>
      <c r="AR103" s="57"/>
      <c r="AS103" s="57"/>
      <c r="AT103" s="57"/>
      <c r="AU103" s="57"/>
      <c r="AV103" s="57"/>
      <c r="AW103" s="58"/>
      <c r="AX103" s="58"/>
      <c r="AY103" s="58"/>
      <c r="AZ103" s="58"/>
      <c r="BA103" s="56"/>
      <c r="BB103" s="56"/>
      <c r="BC103" s="56"/>
      <c r="BD103" s="56"/>
      <c r="BE103" s="56"/>
      <c r="BF103" s="15"/>
      <c r="BG103" s="136"/>
      <c r="BH103" s="56"/>
      <c r="BI103" s="59"/>
      <c r="BJ103" s="61"/>
      <c r="BK103" s="61"/>
      <c r="BL103" s="61"/>
    </row>
    <row r="104" spans="1:64" s="16" customFormat="1" x14ac:dyDescent="0.25">
      <c r="A104" s="57" t="s">
        <v>273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8"/>
      <c r="AE104" s="57"/>
      <c r="AF104" s="57"/>
      <c r="AG104" s="57"/>
      <c r="AH104" s="57"/>
      <c r="AI104" s="57"/>
      <c r="AJ104" s="57"/>
      <c r="AK104" s="57"/>
      <c r="AL104" s="57"/>
      <c r="AM104" s="57"/>
      <c r="AN104" s="58"/>
      <c r="AO104" s="57"/>
      <c r="AP104" s="57"/>
      <c r="AQ104" s="57"/>
      <c r="AR104" s="57"/>
      <c r="AS104" s="57"/>
      <c r="AT104" s="57"/>
      <c r="AU104" s="57"/>
      <c r="AV104" s="57"/>
      <c r="AW104" s="58"/>
      <c r="AX104" s="58"/>
      <c r="AY104" s="58"/>
      <c r="AZ104" s="58"/>
      <c r="BA104" s="69"/>
      <c r="BB104" s="69"/>
      <c r="BC104" s="69"/>
      <c r="BD104" s="69"/>
      <c r="BE104" s="69"/>
      <c r="BF104" s="68"/>
      <c r="BG104" s="142"/>
      <c r="BH104" s="56"/>
      <c r="BJ104" s="60"/>
      <c r="BK104" s="60"/>
      <c r="BL104" s="60"/>
    </row>
    <row r="105" spans="1:64" s="16" customFormat="1" x14ac:dyDescent="0.25">
      <c r="A105" s="57" t="s">
        <v>274</v>
      </c>
      <c r="B105" s="57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8"/>
      <c r="AE105" s="57"/>
      <c r="AF105" s="57"/>
      <c r="AG105" s="57"/>
      <c r="AH105" s="57"/>
      <c r="AI105" s="57"/>
      <c r="AJ105" s="57"/>
      <c r="AK105" s="57"/>
      <c r="AL105" s="57"/>
      <c r="AM105" s="57"/>
      <c r="AN105" s="58"/>
      <c r="AO105" s="57"/>
      <c r="AP105" s="57"/>
      <c r="AQ105" s="57"/>
      <c r="AR105" s="57"/>
      <c r="AS105" s="57"/>
      <c r="AT105" s="57"/>
      <c r="AU105" s="57"/>
      <c r="AV105" s="57"/>
      <c r="AW105" s="58"/>
      <c r="AX105" s="58"/>
      <c r="AY105" s="58"/>
      <c r="AZ105" s="58"/>
      <c r="BA105" s="69"/>
      <c r="BB105" s="69"/>
      <c r="BC105" s="69"/>
      <c r="BD105" s="69"/>
      <c r="BE105" s="69"/>
      <c r="BF105" s="68"/>
      <c r="BG105" s="142"/>
      <c r="BH105" s="56"/>
      <c r="BJ105" s="60"/>
      <c r="BK105" s="60"/>
      <c r="BL105" s="60"/>
    </row>
    <row r="106" spans="1:64" s="16" customFormat="1" x14ac:dyDescent="0.25">
      <c r="A106" s="57" t="s">
        <v>275</v>
      </c>
      <c r="B106" s="57"/>
      <c r="C106" s="57"/>
      <c r="D106" s="57"/>
      <c r="E106" s="57"/>
      <c r="F106" s="57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8"/>
      <c r="AE106" s="57"/>
      <c r="AF106" s="57"/>
      <c r="AG106" s="57"/>
      <c r="AH106" s="57"/>
      <c r="AI106" s="57"/>
      <c r="AJ106" s="57"/>
      <c r="AK106" s="57"/>
      <c r="AL106" s="57"/>
      <c r="AM106" s="57"/>
      <c r="AN106" s="58"/>
      <c r="AO106" s="57"/>
      <c r="AP106" s="57"/>
      <c r="AQ106" s="57"/>
      <c r="AR106" s="57"/>
      <c r="AS106" s="57"/>
      <c r="AT106" s="57"/>
      <c r="AU106" s="57"/>
      <c r="AV106" s="57"/>
      <c r="AW106" s="58"/>
      <c r="AX106" s="58"/>
      <c r="AY106" s="58"/>
      <c r="AZ106" s="58"/>
      <c r="BA106" s="69"/>
      <c r="BB106" s="69"/>
      <c r="BC106" s="69"/>
      <c r="BD106" s="69"/>
      <c r="BE106" s="69"/>
      <c r="BF106" s="68"/>
      <c r="BG106" s="142"/>
      <c r="BH106" s="56"/>
      <c r="BJ106" s="60"/>
      <c r="BK106" s="60"/>
      <c r="BL106" s="60"/>
    </row>
    <row r="107" spans="1:64" s="16" customFormat="1" ht="30.75" customHeight="1" x14ac:dyDescent="0.25">
      <c r="A107" s="133" t="s">
        <v>281</v>
      </c>
      <c r="B107" s="133"/>
      <c r="C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3"/>
      <c r="N107" s="133"/>
      <c r="O107" s="133"/>
      <c r="P107" s="133"/>
      <c r="Q107" s="133"/>
      <c r="R107" s="133"/>
      <c r="S107" s="133"/>
      <c r="T107" s="133"/>
      <c r="U107" s="133"/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  <c r="AL107" s="133"/>
      <c r="AM107" s="133"/>
      <c r="AN107" s="133"/>
      <c r="AO107" s="133"/>
      <c r="AP107" s="133"/>
      <c r="AQ107" s="133"/>
      <c r="AR107" s="133"/>
      <c r="AS107" s="133"/>
      <c r="AT107" s="133"/>
      <c r="AU107" s="133"/>
      <c r="AV107" s="133"/>
      <c r="AW107" s="133"/>
      <c r="AX107" s="133"/>
      <c r="AY107" s="133"/>
      <c r="AZ107" s="133"/>
      <c r="BA107" s="133"/>
      <c r="BB107" s="133"/>
      <c r="BC107" s="133"/>
      <c r="BD107" s="133"/>
      <c r="BE107" s="133"/>
      <c r="BF107" s="133"/>
      <c r="BG107" s="133"/>
      <c r="BH107" s="133"/>
      <c r="BJ107" s="60"/>
      <c r="BK107" s="60"/>
      <c r="BL107" s="60"/>
    </row>
    <row r="108" spans="1:64" s="16" customFormat="1" ht="32.25" customHeight="1" x14ac:dyDescent="0.25">
      <c r="A108" s="133" t="s">
        <v>276</v>
      </c>
      <c r="B108" s="133"/>
      <c r="C108" s="133"/>
      <c r="D108" s="133"/>
      <c r="E108" s="133"/>
      <c r="F108" s="133"/>
      <c r="G108" s="133"/>
      <c r="H108" s="133"/>
      <c r="I108" s="133"/>
      <c r="J108" s="133"/>
      <c r="K108" s="133"/>
      <c r="L108" s="133"/>
      <c r="M108" s="133"/>
      <c r="N108" s="133"/>
      <c r="O108" s="133"/>
      <c r="P108" s="133"/>
      <c r="Q108" s="133"/>
      <c r="R108" s="133"/>
      <c r="S108" s="133"/>
      <c r="T108" s="133"/>
      <c r="U108" s="133"/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3"/>
      <c r="AZ108" s="133"/>
      <c r="BA108" s="133"/>
      <c r="BB108" s="133"/>
      <c r="BC108" s="133"/>
      <c r="BD108" s="133"/>
      <c r="BE108" s="133"/>
      <c r="BF108" s="133"/>
      <c r="BG108" s="133"/>
      <c r="BH108" s="133"/>
      <c r="BJ108" s="60"/>
      <c r="BK108" s="60"/>
      <c r="BL108" s="60"/>
    </row>
    <row r="109" spans="1:64" s="16" customFormat="1" x14ac:dyDescent="0.25">
      <c r="A109" s="57" t="s">
        <v>277</v>
      </c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8"/>
      <c r="AE109" s="57"/>
      <c r="AF109" s="57"/>
      <c r="AG109" s="57"/>
      <c r="AH109" s="57"/>
      <c r="AI109" s="57"/>
      <c r="AJ109" s="57"/>
      <c r="AK109" s="57"/>
      <c r="AL109" s="57"/>
      <c r="AM109" s="57"/>
      <c r="AN109" s="58"/>
      <c r="AO109" s="57"/>
      <c r="AP109" s="57"/>
      <c r="AQ109" s="57"/>
      <c r="AR109" s="57"/>
      <c r="AS109" s="57"/>
      <c r="AT109" s="57"/>
      <c r="AU109" s="57"/>
      <c r="AV109" s="57"/>
      <c r="AW109" s="58"/>
      <c r="AX109" s="58"/>
      <c r="AY109" s="58"/>
      <c r="AZ109" s="58"/>
      <c r="BA109" s="69"/>
      <c r="BB109" s="69"/>
      <c r="BC109" s="69"/>
      <c r="BD109" s="69"/>
      <c r="BE109" s="69"/>
      <c r="BF109" s="68"/>
      <c r="BG109" s="142"/>
      <c r="BH109" s="56"/>
      <c r="BJ109" s="60"/>
      <c r="BK109" s="60"/>
      <c r="BL109" s="60"/>
    </row>
    <row r="110" spans="1:64" s="16" customFormat="1" x14ac:dyDescent="0.25">
      <c r="A110" s="57" t="s">
        <v>278</v>
      </c>
      <c r="B110" s="57"/>
      <c r="C110" s="57"/>
      <c r="D110" s="57"/>
      <c r="E110" s="57"/>
      <c r="F110" s="57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8"/>
      <c r="AE110" s="57"/>
      <c r="AF110" s="57"/>
      <c r="AG110" s="57"/>
      <c r="AH110" s="57"/>
      <c r="AI110" s="57"/>
      <c r="AJ110" s="57"/>
      <c r="AK110" s="57"/>
      <c r="AL110" s="57"/>
      <c r="AM110" s="57"/>
      <c r="AN110" s="58"/>
      <c r="AO110" s="57"/>
      <c r="AP110" s="57"/>
      <c r="AQ110" s="57"/>
      <c r="AR110" s="57"/>
      <c r="AS110" s="57"/>
      <c r="AT110" s="57"/>
      <c r="AU110" s="57"/>
      <c r="AV110" s="57"/>
      <c r="AW110" s="58"/>
      <c r="AX110" s="58"/>
      <c r="AY110" s="58"/>
      <c r="AZ110" s="58"/>
      <c r="BA110" s="56"/>
      <c r="BB110" s="56"/>
      <c r="BC110" s="56"/>
      <c r="BD110" s="56"/>
      <c r="BE110" s="56"/>
      <c r="BF110" s="15"/>
      <c r="BG110" s="142"/>
      <c r="BH110" s="56"/>
      <c r="BJ110" s="60"/>
      <c r="BK110" s="60"/>
      <c r="BL110" s="60"/>
    </row>
    <row r="111" spans="1:64" s="89" customFormat="1" ht="29.25" customHeight="1" x14ac:dyDescent="0.25">
      <c r="A111" s="133" t="s">
        <v>294</v>
      </c>
      <c r="B111" s="133"/>
      <c r="C111" s="133"/>
      <c r="D111" s="133"/>
      <c r="E111" s="133"/>
      <c r="F111" s="133"/>
      <c r="G111" s="133"/>
      <c r="H111" s="133"/>
      <c r="I111" s="133"/>
      <c r="J111" s="133"/>
      <c r="K111" s="133"/>
      <c r="L111" s="133"/>
      <c r="M111" s="133"/>
      <c r="N111" s="133"/>
      <c r="O111" s="133"/>
      <c r="P111" s="133"/>
      <c r="Q111" s="133"/>
      <c r="R111" s="133"/>
      <c r="S111" s="133"/>
      <c r="T111" s="133"/>
      <c r="U111" s="133"/>
      <c r="V111" s="133"/>
      <c r="W111" s="133"/>
      <c r="X111" s="133"/>
      <c r="Y111" s="133"/>
      <c r="Z111" s="133"/>
      <c r="AA111" s="133"/>
      <c r="AB111" s="133"/>
      <c r="AC111" s="133"/>
      <c r="AD111" s="133"/>
      <c r="AE111" s="133"/>
      <c r="AF111" s="133"/>
      <c r="AG111" s="133"/>
      <c r="AH111" s="133"/>
      <c r="AI111" s="133"/>
      <c r="AJ111" s="133"/>
      <c r="AK111" s="133"/>
      <c r="AL111" s="133"/>
      <c r="AM111" s="133"/>
      <c r="AN111" s="133"/>
      <c r="AO111" s="133"/>
      <c r="AP111" s="133"/>
      <c r="AQ111" s="133"/>
      <c r="AR111" s="133"/>
      <c r="AS111" s="133"/>
      <c r="AT111" s="133"/>
      <c r="AU111" s="133"/>
      <c r="AV111" s="133"/>
      <c r="AW111" s="133"/>
      <c r="AX111" s="133"/>
      <c r="AY111" s="133"/>
      <c r="AZ111" s="133"/>
      <c r="BA111" s="133"/>
      <c r="BB111" s="133"/>
      <c r="BC111" s="133"/>
      <c r="BD111" s="133"/>
      <c r="BE111" s="133"/>
      <c r="BF111" s="133"/>
      <c r="BG111" s="133"/>
      <c r="BH111" s="133"/>
      <c r="BJ111" s="90"/>
      <c r="BK111" s="90"/>
      <c r="BL111" s="90"/>
    </row>
    <row r="112" spans="1:64" s="89" customFormat="1" ht="31.5" customHeight="1" x14ac:dyDescent="0.25">
      <c r="A112" s="133" t="s">
        <v>295</v>
      </c>
      <c r="B112" s="133"/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3"/>
      <c r="N112" s="133"/>
      <c r="O112" s="133"/>
      <c r="P112" s="133"/>
      <c r="Q112" s="133"/>
      <c r="R112" s="133"/>
      <c r="S112" s="133"/>
      <c r="T112" s="133"/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  <c r="AF112" s="133"/>
      <c r="AG112" s="133"/>
      <c r="AH112" s="133"/>
      <c r="AI112" s="133"/>
      <c r="AJ112" s="133"/>
      <c r="AK112" s="133"/>
      <c r="AL112" s="133"/>
      <c r="AM112" s="133"/>
      <c r="AN112" s="133"/>
      <c r="AO112" s="133"/>
      <c r="AP112" s="133"/>
      <c r="AQ112" s="133"/>
      <c r="AR112" s="133"/>
      <c r="AS112" s="133"/>
      <c r="AT112" s="133"/>
      <c r="AU112" s="133"/>
      <c r="AV112" s="133"/>
      <c r="AW112" s="133"/>
      <c r="AX112" s="133"/>
      <c r="AY112" s="133"/>
      <c r="AZ112" s="133"/>
      <c r="BA112" s="133"/>
      <c r="BB112" s="133"/>
      <c r="BC112" s="133"/>
      <c r="BD112" s="133"/>
      <c r="BE112" s="133"/>
      <c r="BF112" s="133"/>
      <c r="BG112" s="133"/>
      <c r="BH112" s="133"/>
    </row>
    <row r="113" spans="1:64" s="89" customFormat="1" ht="18" customHeight="1" x14ac:dyDescent="0.25">
      <c r="A113" s="133"/>
      <c r="B113" s="133"/>
      <c r="C113" s="133"/>
      <c r="D113" s="133"/>
      <c r="E113" s="133"/>
      <c r="F113" s="133"/>
      <c r="G113" s="133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133"/>
      <c r="S113" s="133"/>
      <c r="T113" s="133"/>
      <c r="U113" s="133"/>
      <c r="V113" s="133"/>
      <c r="W113" s="133"/>
      <c r="X113" s="133"/>
      <c r="Y113" s="133"/>
      <c r="Z113" s="133"/>
      <c r="AA113" s="133"/>
      <c r="AB113" s="133"/>
      <c r="AC113" s="133"/>
      <c r="AD113" s="133"/>
      <c r="AE113" s="133"/>
      <c r="AF113" s="133"/>
      <c r="AG113" s="133"/>
      <c r="AH113" s="133"/>
      <c r="AI113" s="133"/>
      <c r="AJ113" s="133"/>
      <c r="AK113" s="133"/>
      <c r="AL113" s="133"/>
      <c r="AM113" s="133"/>
      <c r="AN113" s="133"/>
      <c r="AO113" s="133"/>
      <c r="AP113" s="133"/>
      <c r="AQ113" s="133"/>
      <c r="AR113" s="133"/>
      <c r="AS113" s="133"/>
      <c r="AT113" s="133"/>
      <c r="AU113" s="133"/>
      <c r="AV113" s="133"/>
      <c r="AW113" s="133"/>
      <c r="AX113" s="133"/>
      <c r="AY113" s="133"/>
      <c r="AZ113" s="133"/>
      <c r="BA113" s="133"/>
      <c r="BB113" s="133"/>
      <c r="BC113" s="133"/>
      <c r="BD113" s="133"/>
      <c r="BE113" s="133"/>
      <c r="BF113" s="133"/>
      <c r="BG113" s="133"/>
      <c r="BH113" s="133"/>
    </row>
    <row r="114" spans="1:64" s="89" customFormat="1" ht="24" customHeight="1" x14ac:dyDescent="0.25">
      <c r="A114" s="133"/>
      <c r="B114" s="133"/>
      <c r="C114" s="133"/>
      <c r="D114" s="133"/>
      <c r="E114" s="133"/>
      <c r="F114" s="133"/>
      <c r="G114" s="133"/>
      <c r="H114" s="133"/>
      <c r="I114" s="133"/>
      <c r="J114" s="133"/>
      <c r="K114" s="133"/>
      <c r="L114" s="133"/>
      <c r="M114" s="133"/>
      <c r="N114" s="133"/>
      <c r="O114" s="133"/>
      <c r="P114" s="133"/>
      <c r="Q114" s="133"/>
      <c r="R114" s="133"/>
      <c r="S114" s="133"/>
      <c r="T114" s="133"/>
      <c r="U114" s="133"/>
      <c r="V114" s="133"/>
      <c r="W114" s="133"/>
      <c r="X114" s="133"/>
      <c r="Y114" s="133"/>
      <c r="Z114" s="133"/>
      <c r="AA114" s="133"/>
      <c r="AB114" s="133"/>
      <c r="AC114" s="133"/>
      <c r="AD114" s="133"/>
      <c r="AE114" s="133"/>
      <c r="AF114" s="133"/>
      <c r="AG114" s="133"/>
      <c r="AH114" s="133"/>
      <c r="AI114" s="133"/>
      <c r="AJ114" s="133"/>
      <c r="AK114" s="133"/>
      <c r="AL114" s="133"/>
      <c r="AM114" s="133"/>
      <c r="AN114" s="133"/>
      <c r="AO114" s="133"/>
      <c r="AP114" s="133"/>
      <c r="AQ114" s="133"/>
      <c r="AR114" s="133"/>
      <c r="AS114" s="133"/>
      <c r="AT114" s="133"/>
      <c r="AU114" s="133"/>
      <c r="AV114" s="133"/>
      <c r="AW114" s="133"/>
      <c r="AX114" s="133"/>
      <c r="AY114" s="133"/>
      <c r="AZ114" s="133"/>
      <c r="BA114" s="133"/>
      <c r="BB114" s="133"/>
      <c r="BC114" s="133"/>
      <c r="BD114" s="133"/>
      <c r="BE114" s="133"/>
      <c r="BF114" s="133"/>
      <c r="BG114" s="133"/>
      <c r="BH114" s="133"/>
      <c r="BJ114" s="90"/>
      <c r="BK114" s="90"/>
      <c r="BL114" s="90"/>
    </row>
    <row r="115" spans="1:64" s="89" customFormat="1" ht="17.25" customHeight="1" x14ac:dyDescent="0.25">
      <c r="A115" s="133"/>
      <c r="B115" s="133"/>
      <c r="C115" s="133"/>
      <c r="D115" s="133"/>
      <c r="E115" s="133"/>
      <c r="F115" s="133"/>
      <c r="G115" s="133"/>
      <c r="H115" s="133"/>
      <c r="I115" s="133"/>
      <c r="J115" s="133"/>
      <c r="K115" s="133"/>
      <c r="L115" s="133"/>
      <c r="M115" s="133"/>
      <c r="N115" s="133"/>
      <c r="O115" s="133"/>
      <c r="P115" s="133"/>
      <c r="Q115" s="133"/>
      <c r="R115" s="133"/>
      <c r="S115" s="133"/>
      <c r="T115" s="133"/>
      <c r="U115" s="133"/>
      <c r="V115" s="133"/>
      <c r="W115" s="133"/>
      <c r="X115" s="133"/>
      <c r="Y115" s="133"/>
      <c r="Z115" s="133"/>
      <c r="AA115" s="133"/>
      <c r="AB115" s="133"/>
      <c r="AC115" s="133"/>
      <c r="AD115" s="133"/>
      <c r="AE115" s="133"/>
      <c r="AF115" s="133"/>
      <c r="AG115" s="133"/>
      <c r="AH115" s="133"/>
      <c r="AI115" s="133"/>
      <c r="AJ115" s="133"/>
      <c r="AK115" s="133"/>
      <c r="AL115" s="133"/>
      <c r="AM115" s="133"/>
      <c r="AN115" s="133"/>
      <c r="AO115" s="133"/>
      <c r="AP115" s="133"/>
      <c r="AQ115" s="133"/>
      <c r="AR115" s="133"/>
      <c r="AS115" s="133"/>
      <c r="AT115" s="133"/>
      <c r="AU115" s="133"/>
      <c r="AV115" s="133"/>
      <c r="AW115" s="133"/>
      <c r="AX115" s="133"/>
      <c r="AY115" s="133"/>
      <c r="AZ115" s="133"/>
      <c r="BA115" s="133"/>
      <c r="BB115" s="133"/>
      <c r="BC115" s="133"/>
      <c r="BD115" s="133"/>
      <c r="BE115" s="133"/>
      <c r="BF115" s="133"/>
      <c r="BG115" s="133"/>
      <c r="BH115" s="133"/>
    </row>
    <row r="116" spans="1:64" x14ac:dyDescent="0.25">
      <c r="R116" s="63"/>
      <c r="S116" s="63"/>
    </row>
    <row r="117" spans="1:64" x14ac:dyDescent="0.25">
      <c r="R117" s="63"/>
      <c r="S117" s="63"/>
    </row>
    <row r="118" spans="1:64" x14ac:dyDescent="0.25">
      <c r="R118" s="63"/>
      <c r="S118" s="63"/>
    </row>
    <row r="119" spans="1:64" x14ac:dyDescent="0.25">
      <c r="R119" s="63"/>
      <c r="S119" s="63"/>
    </row>
    <row r="120" spans="1:64" x14ac:dyDescent="0.25">
      <c r="R120" s="63"/>
      <c r="S120" s="63"/>
    </row>
    <row r="121" spans="1:64" x14ac:dyDescent="0.25">
      <c r="R121" s="63"/>
      <c r="S121" s="63"/>
    </row>
    <row r="122" spans="1:64" x14ac:dyDescent="0.25">
      <c r="R122" s="63"/>
      <c r="S122" s="63"/>
    </row>
    <row r="123" spans="1:64" x14ac:dyDescent="0.25">
      <c r="R123" s="63"/>
      <c r="S123" s="63"/>
    </row>
    <row r="124" spans="1:64" x14ac:dyDescent="0.25">
      <c r="R124" s="63"/>
      <c r="S124" s="63"/>
    </row>
    <row r="125" spans="1:64" x14ac:dyDescent="0.25">
      <c r="R125" s="63"/>
      <c r="S125" s="63"/>
    </row>
    <row r="126" spans="1:64" x14ac:dyDescent="0.25">
      <c r="R126" s="63"/>
      <c r="S126" s="63"/>
    </row>
    <row r="127" spans="1:64" x14ac:dyDescent="0.25">
      <c r="R127" s="63"/>
      <c r="S127" s="63"/>
    </row>
    <row r="128" spans="1:64" x14ac:dyDescent="0.25">
      <c r="R128" s="63"/>
      <c r="S128" s="63"/>
    </row>
    <row r="129" spans="18:19" x14ac:dyDescent="0.25">
      <c r="R129" s="63"/>
      <c r="S129" s="63"/>
    </row>
    <row r="130" spans="18:19" x14ac:dyDescent="0.25">
      <c r="R130" s="63"/>
      <c r="S130" s="63"/>
    </row>
    <row r="131" spans="18:19" x14ac:dyDescent="0.25">
      <c r="R131" s="63"/>
      <c r="S131" s="63"/>
    </row>
    <row r="132" spans="18:19" x14ac:dyDescent="0.25">
      <c r="R132" s="63"/>
      <c r="S132" s="63"/>
    </row>
    <row r="133" spans="18:19" x14ac:dyDescent="0.25">
      <c r="R133" s="63"/>
      <c r="S133" s="63"/>
    </row>
    <row r="134" spans="18:19" x14ac:dyDescent="0.25">
      <c r="R134" s="63"/>
      <c r="S134" s="63"/>
    </row>
    <row r="135" spans="18:19" x14ac:dyDescent="0.25">
      <c r="R135" s="63"/>
      <c r="S135" s="63"/>
    </row>
    <row r="136" spans="18:19" x14ac:dyDescent="0.25">
      <c r="R136" s="63"/>
      <c r="S136" s="63"/>
    </row>
    <row r="137" spans="18:19" x14ac:dyDescent="0.25">
      <c r="R137" s="63"/>
      <c r="S137" s="63"/>
    </row>
    <row r="138" spans="18:19" x14ac:dyDescent="0.25">
      <c r="R138" s="63"/>
      <c r="S138" s="63"/>
    </row>
    <row r="139" spans="18:19" x14ac:dyDescent="0.25">
      <c r="R139" s="63"/>
      <c r="S139" s="63"/>
    </row>
    <row r="140" spans="18:19" x14ac:dyDescent="0.25">
      <c r="R140" s="63"/>
      <c r="S140" s="63"/>
    </row>
    <row r="141" spans="18:19" x14ac:dyDescent="0.25">
      <c r="R141" s="63"/>
      <c r="S141" s="63"/>
    </row>
    <row r="142" spans="18:19" x14ac:dyDescent="0.25">
      <c r="R142" s="63"/>
      <c r="S142" s="63"/>
    </row>
    <row r="143" spans="18:19" x14ac:dyDescent="0.25">
      <c r="R143" s="63"/>
      <c r="S143" s="63"/>
    </row>
    <row r="144" spans="18:19" x14ac:dyDescent="0.25">
      <c r="R144" s="63"/>
      <c r="S144" s="63"/>
    </row>
    <row r="145" spans="18:19" x14ac:dyDescent="0.25">
      <c r="R145" s="63"/>
      <c r="S145" s="63"/>
    </row>
    <row r="146" spans="18:19" x14ac:dyDescent="0.25">
      <c r="R146" s="63"/>
      <c r="S146" s="63"/>
    </row>
    <row r="147" spans="18:19" x14ac:dyDescent="0.25">
      <c r="R147" s="63"/>
      <c r="S147" s="63"/>
    </row>
    <row r="148" spans="18:19" x14ac:dyDescent="0.25">
      <c r="R148" s="63"/>
      <c r="S148" s="63"/>
    </row>
    <row r="149" spans="18:19" x14ac:dyDescent="0.25">
      <c r="R149" s="63"/>
      <c r="S149" s="63"/>
    </row>
    <row r="150" spans="18:19" x14ac:dyDescent="0.25">
      <c r="R150" s="63"/>
      <c r="S150" s="63"/>
    </row>
    <row r="151" spans="18:19" x14ac:dyDescent="0.25">
      <c r="R151" s="63"/>
      <c r="S151" s="63"/>
    </row>
    <row r="152" spans="18:19" x14ac:dyDescent="0.25">
      <c r="R152" s="63"/>
      <c r="S152" s="63"/>
    </row>
    <row r="153" spans="18:19" x14ac:dyDescent="0.25">
      <c r="R153" s="63"/>
      <c r="S153" s="63"/>
    </row>
    <row r="154" spans="18:19" x14ac:dyDescent="0.25">
      <c r="R154" s="63"/>
      <c r="S154" s="63"/>
    </row>
    <row r="155" spans="18:19" x14ac:dyDescent="0.25">
      <c r="R155" s="63"/>
      <c r="S155" s="63"/>
    </row>
    <row r="156" spans="18:19" x14ac:dyDescent="0.25">
      <c r="R156" s="63"/>
      <c r="S156" s="63"/>
    </row>
    <row r="157" spans="18:19" x14ac:dyDescent="0.25">
      <c r="R157" s="63"/>
      <c r="S157" s="63"/>
    </row>
    <row r="158" spans="18:19" x14ac:dyDescent="0.25">
      <c r="R158" s="63"/>
      <c r="S158" s="63"/>
    </row>
    <row r="159" spans="18:19" x14ac:dyDescent="0.25">
      <c r="R159" s="63"/>
      <c r="S159" s="63"/>
    </row>
    <row r="160" spans="18:19" x14ac:dyDescent="0.25">
      <c r="R160" s="63"/>
      <c r="S160" s="63"/>
    </row>
    <row r="161" spans="18:19" x14ac:dyDescent="0.25">
      <c r="R161" s="63"/>
      <c r="S161" s="63"/>
    </row>
    <row r="162" spans="18:19" x14ac:dyDescent="0.25">
      <c r="R162" s="63"/>
      <c r="S162" s="63"/>
    </row>
    <row r="163" spans="18:19" x14ac:dyDescent="0.25">
      <c r="R163" s="63"/>
      <c r="S163" s="63"/>
    </row>
    <row r="164" spans="18:19" x14ac:dyDescent="0.25">
      <c r="R164" s="63"/>
      <c r="S164" s="63"/>
    </row>
    <row r="165" spans="18:19" x14ac:dyDescent="0.25">
      <c r="R165" s="63"/>
      <c r="S165" s="63"/>
    </row>
    <row r="166" spans="18:19" x14ac:dyDescent="0.25">
      <c r="R166" s="63"/>
      <c r="S166" s="63"/>
    </row>
    <row r="167" spans="18:19" x14ac:dyDescent="0.25">
      <c r="R167" s="63"/>
      <c r="S167" s="63"/>
    </row>
    <row r="168" spans="18:19" x14ac:dyDescent="0.25">
      <c r="R168" s="63"/>
      <c r="S168" s="63"/>
    </row>
    <row r="169" spans="18:19" x14ac:dyDescent="0.25">
      <c r="R169" s="63"/>
      <c r="S169" s="63"/>
    </row>
    <row r="170" spans="18:19" x14ac:dyDescent="0.25">
      <c r="R170" s="63"/>
      <c r="S170" s="63"/>
    </row>
    <row r="171" spans="18:19" x14ac:dyDescent="0.25">
      <c r="R171" s="63"/>
      <c r="S171" s="63"/>
    </row>
    <row r="172" spans="18:19" x14ac:dyDescent="0.25">
      <c r="R172" s="63"/>
      <c r="S172" s="63"/>
    </row>
    <row r="173" spans="18:19" x14ac:dyDescent="0.25">
      <c r="R173" s="63"/>
      <c r="S173" s="63"/>
    </row>
    <row r="174" spans="18:19" x14ac:dyDescent="0.25">
      <c r="R174" s="63"/>
      <c r="S174" s="63"/>
    </row>
    <row r="175" spans="18:19" x14ac:dyDescent="0.25">
      <c r="R175" s="63"/>
      <c r="S175" s="63"/>
    </row>
    <row r="176" spans="18:19" x14ac:dyDescent="0.25">
      <c r="R176" s="63"/>
      <c r="S176" s="63"/>
    </row>
    <row r="177" spans="18:19" x14ac:dyDescent="0.25">
      <c r="R177" s="63"/>
      <c r="S177" s="63"/>
    </row>
    <row r="178" spans="18:19" x14ac:dyDescent="0.25">
      <c r="R178" s="63"/>
      <c r="S178" s="63"/>
    </row>
    <row r="179" spans="18:19" x14ac:dyDescent="0.25">
      <c r="R179" s="63"/>
      <c r="S179" s="63"/>
    </row>
    <row r="180" spans="18:19" x14ac:dyDescent="0.25">
      <c r="R180" s="63"/>
      <c r="S180" s="63"/>
    </row>
    <row r="181" spans="18:19" x14ac:dyDescent="0.25">
      <c r="R181" s="63"/>
      <c r="S181" s="63"/>
    </row>
    <row r="182" spans="18:19" x14ac:dyDescent="0.25">
      <c r="R182" s="63"/>
      <c r="S182" s="63"/>
    </row>
    <row r="183" spans="18:19" x14ac:dyDescent="0.25">
      <c r="R183" s="63"/>
      <c r="S183" s="63"/>
    </row>
    <row r="184" spans="18:19" x14ac:dyDescent="0.25">
      <c r="R184" s="63"/>
      <c r="S184" s="63"/>
    </row>
    <row r="185" spans="18:19" x14ac:dyDescent="0.25">
      <c r="R185" s="63"/>
      <c r="S185" s="63"/>
    </row>
    <row r="186" spans="18:19" x14ac:dyDescent="0.25">
      <c r="R186" s="63"/>
      <c r="S186" s="63"/>
    </row>
    <row r="187" spans="18:19" x14ac:dyDescent="0.25">
      <c r="R187" s="63"/>
      <c r="S187" s="63"/>
    </row>
    <row r="188" spans="18:19" x14ac:dyDescent="0.25">
      <c r="R188" s="63"/>
      <c r="S188" s="63"/>
    </row>
    <row r="189" spans="18:19" x14ac:dyDescent="0.25">
      <c r="R189" s="63"/>
      <c r="S189" s="63"/>
    </row>
    <row r="190" spans="18:19" x14ac:dyDescent="0.25">
      <c r="R190" s="63"/>
      <c r="S190" s="63"/>
    </row>
  </sheetData>
  <mergeCells count="64">
    <mergeCell ref="G27:H27"/>
    <mergeCell ref="A114:BH114"/>
    <mergeCell ref="A115:BH115"/>
    <mergeCell ref="A108:BH108"/>
    <mergeCell ref="A98:BH98"/>
    <mergeCell ref="A99:BH99"/>
    <mergeCell ref="A101:BH101"/>
    <mergeCell ref="A107:BH107"/>
    <mergeCell ref="A111:BH111"/>
    <mergeCell ref="A112:BH112"/>
    <mergeCell ref="A113:BH113"/>
    <mergeCell ref="G90:H90"/>
    <mergeCell ref="G73:H73"/>
    <mergeCell ref="G76:H76"/>
    <mergeCell ref="G29:H29"/>
    <mergeCell ref="H58:H59"/>
    <mergeCell ref="G80:H80"/>
    <mergeCell ref="G88:H88"/>
    <mergeCell ref="G78:H78"/>
    <mergeCell ref="G63:H63"/>
    <mergeCell ref="G52:H52"/>
    <mergeCell ref="G47:H47"/>
    <mergeCell ref="B1:BF1"/>
    <mergeCell ref="A3:A4"/>
    <mergeCell ref="B3:B4"/>
    <mergeCell ref="G3:G4"/>
    <mergeCell ref="H3:H4"/>
    <mergeCell ref="I3:J4"/>
    <mergeCell ref="C3:F3"/>
    <mergeCell ref="AN3:AO4"/>
    <mergeCell ref="T3:U4"/>
    <mergeCell ref="AD3:AE4"/>
    <mergeCell ref="AF3:AM3"/>
    <mergeCell ref="AP3:AP4"/>
    <mergeCell ref="AS3:AS4"/>
    <mergeCell ref="AW3:AW4"/>
    <mergeCell ref="AV3:AV4"/>
    <mergeCell ref="BF3:BF4"/>
    <mergeCell ref="BL3:BL4"/>
    <mergeCell ref="BI3:BI4"/>
    <mergeCell ref="BJ3:BJ4"/>
    <mergeCell ref="BK3:BK4"/>
    <mergeCell ref="BH3:BH4"/>
    <mergeCell ref="BG3:BG4"/>
    <mergeCell ref="G24:H24"/>
    <mergeCell ref="AQ3:AQ4"/>
    <mergeCell ref="AR3:AR4"/>
    <mergeCell ref="G21:H21"/>
    <mergeCell ref="G6:H6"/>
    <mergeCell ref="V3:AC3"/>
    <mergeCell ref="K3:R3"/>
    <mergeCell ref="G12:H12"/>
    <mergeCell ref="AT3:AT4"/>
    <mergeCell ref="AZ3:AZ4"/>
    <mergeCell ref="AY3:AY4"/>
    <mergeCell ref="BA3:BA4"/>
    <mergeCell ref="G17:H17"/>
    <mergeCell ref="H10:H11"/>
    <mergeCell ref="BB3:BB4"/>
    <mergeCell ref="BC3:BC4"/>
    <mergeCell ref="BE3:BE4"/>
    <mergeCell ref="AU3:AU4"/>
    <mergeCell ref="BD3:BD4"/>
    <mergeCell ref="AX3:AX4"/>
  </mergeCells>
  <phoneticPr fontId="3" type="noConversion"/>
  <pageMargins left="0.27559055118110237" right="0.19685039370078741" top="0.43307086614173229" bottom="0.31496062992125984" header="0.39370078740157483" footer="0.23622047244094491"/>
  <pageSetup paperSize="9" scale="36" fitToHeight="0" orientation="portrait" r:id="rId1"/>
  <headerFooter alignWithMargins="0"/>
  <rowBreaks count="3" manualBreakCount="3">
    <brk id="12" max="59" man="1"/>
    <brk id="33" max="59" man="1"/>
    <brk id="56" max="5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1"/>
  <sheetViews>
    <sheetView workbookViewId="0">
      <selection activeCell="H30" sqref="H30"/>
    </sheetView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Чапаева 17</vt:lpstr>
      <vt:lpstr>чистый</vt:lpstr>
      <vt:lpstr>'Чапаева 17'!Заголовки_для_печати</vt:lpstr>
      <vt:lpstr>'Чапаева 17'!Область_печати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2024-12-24T10:57:54Z</cp:lastPrinted>
  <dcterms:created xsi:type="dcterms:W3CDTF">2002-01-01T07:27:26Z</dcterms:created>
  <dcterms:modified xsi:type="dcterms:W3CDTF">2024-12-24T11:20:37Z</dcterms:modified>
</cp:coreProperties>
</file>